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20"/>
  </bookViews>
  <sheets>
    <sheet name="YILLIK KAPASİTE" sheetId="5" r:id="rId1"/>
    <sheet name="DEMONTE KAPASİTE" sheetId="6" r:id="rId2"/>
    <sheet name="PALET" sheetId="1" r:id="rId3"/>
    <sheet name="KASA-SANDIK" sheetId="2" r:id="rId4"/>
    <sheet name="MAKARA" sheetId="3" r:id="rId5"/>
    <sheet name="ÇIKTIDA GÖZÜKECEK HESAPLAMA" sheetId="4" r:id="rId6"/>
    <sheet name="Sayfa1" sheetId="9" r:id="rId7"/>
  </sheets>
  <calcPr calcId="162913"/>
</workbook>
</file>

<file path=xl/calcChain.xml><?xml version="1.0" encoding="utf-8"?>
<calcChain xmlns="http://schemas.openxmlformats.org/spreadsheetml/2006/main">
  <c r="AI9" i="1" l="1"/>
  <c r="M67" i="4" l="1"/>
  <c r="J67" i="4"/>
  <c r="G67" i="4"/>
  <c r="D67" i="4"/>
  <c r="K8" i="2"/>
  <c r="AI11" i="1"/>
  <c r="AI10" i="1"/>
  <c r="AI12" i="1" l="1"/>
  <c r="J10" i="1"/>
  <c r="AA21" i="3" l="1"/>
  <c r="Q21" i="3"/>
  <c r="AA20" i="3"/>
  <c r="AA19" i="3"/>
  <c r="AA15" i="3"/>
  <c r="AA13" i="3"/>
  <c r="AA22" i="3" l="1"/>
  <c r="J10" i="2"/>
  <c r="J57" i="4" s="1"/>
  <c r="G57" i="4"/>
  <c r="D57" i="4"/>
  <c r="H6" i="4"/>
  <c r="F6" i="4"/>
  <c r="D6" i="4"/>
  <c r="J102" i="4"/>
  <c r="Q20" i="3"/>
  <c r="G102" i="4" s="1"/>
  <c r="Q19" i="3"/>
  <c r="D102" i="4" s="1"/>
  <c r="Q15" i="3"/>
  <c r="J91" i="4" s="1"/>
  <c r="Q13" i="3"/>
  <c r="D91" i="4" s="1"/>
  <c r="H15" i="3"/>
  <c r="J80" i="4" s="1"/>
  <c r="H14" i="3"/>
  <c r="H13" i="3"/>
  <c r="D80" i="4" s="1"/>
  <c r="I9" i="2"/>
  <c r="M57" i="4" s="1"/>
  <c r="G42" i="4"/>
  <c r="AA25" i="3" l="1"/>
  <c r="Q14" i="3"/>
  <c r="G91" i="4" s="1"/>
  <c r="AA14" i="3"/>
  <c r="AA16" i="3" s="1"/>
  <c r="G80" i="4"/>
  <c r="Q22" i="3"/>
  <c r="M102" i="4" s="1"/>
  <c r="H16" i="3"/>
  <c r="M80" i="4" s="1"/>
  <c r="AA24" i="3" l="1"/>
  <c r="AA26" i="3" s="1"/>
  <c r="D114" i="4" s="1"/>
  <c r="Q16" i="3"/>
  <c r="M91" i="4" s="1"/>
  <c r="G32" i="4"/>
  <c r="K7" i="5"/>
  <c r="G7" i="5"/>
  <c r="E7" i="5"/>
  <c r="I7" i="5"/>
  <c r="D56" i="4" l="1"/>
  <c r="H15" i="1"/>
  <c r="AG17" i="1"/>
  <c r="D66" i="4"/>
  <c r="M66" i="4" s="1"/>
  <c r="D111" i="4"/>
  <c r="AA29" i="3"/>
  <c r="D99" i="4"/>
  <c r="D64" i="4"/>
  <c r="D54" i="4"/>
  <c r="D77" i="4"/>
  <c r="D7" i="4"/>
  <c r="D11" i="4" s="1"/>
  <c r="D88" i="4"/>
  <c r="D39" i="4"/>
  <c r="D29" i="4"/>
  <c r="D17" i="4"/>
  <c r="E10" i="5"/>
  <c r="D113" i="4" s="1"/>
  <c r="E5" i="6"/>
  <c r="H16" i="2"/>
  <c r="R24" i="3"/>
  <c r="H19" i="3"/>
  <c r="Y16" i="2"/>
  <c r="J42" i="4"/>
  <c r="E11" i="5"/>
  <c r="D79" i="4" l="1"/>
  <c r="D31" i="4"/>
  <c r="D10" i="4"/>
  <c r="D90" i="4"/>
  <c r="D41" i="4"/>
  <c r="D19" i="4"/>
  <c r="L19" i="4" s="1"/>
  <c r="D101" i="4"/>
  <c r="K10" i="5"/>
  <c r="P11" i="5"/>
  <c r="O11" i="4" s="1"/>
  <c r="D32" i="4"/>
  <c r="Y18" i="2" l="1"/>
  <c r="H17" i="1"/>
  <c r="H19" i="1" s="1"/>
  <c r="H20" i="1" s="1"/>
  <c r="H21" i="1" s="1"/>
  <c r="M56" i="4"/>
  <c r="AG19" i="1"/>
  <c r="AG21" i="1" s="1"/>
  <c r="H21" i="3"/>
  <c r="H23" i="3" s="1"/>
  <c r="H24" i="3" s="1"/>
  <c r="H18" i="2"/>
  <c r="K11" i="2" s="1"/>
  <c r="Y20" i="2" s="1"/>
  <c r="M113" i="4"/>
  <c r="AA31" i="3"/>
  <c r="AA34" i="3" s="1"/>
  <c r="D116" i="4" s="1"/>
  <c r="R26" i="3"/>
  <c r="R28" i="3" s="1"/>
  <c r="E7" i="6"/>
  <c r="M79" i="4"/>
  <c r="M31" i="4"/>
  <c r="O10" i="4"/>
  <c r="M90" i="4"/>
  <c r="M41" i="4"/>
  <c r="M101" i="4"/>
  <c r="Y21" i="2"/>
  <c r="D69" i="4"/>
  <c r="H20" i="2"/>
  <c r="D59" i="4" s="1"/>
  <c r="D82" i="4" l="1"/>
  <c r="AG24" i="1"/>
  <c r="AG25" i="1" s="1"/>
  <c r="AG26" i="1" s="1"/>
  <c r="AG22" i="1"/>
  <c r="AG23" i="1" s="1"/>
  <c r="E10" i="6"/>
  <c r="E11" i="6" s="1"/>
  <c r="R31" i="3"/>
  <c r="D104" i="4" s="1"/>
  <c r="M32" i="4"/>
  <c r="J32" i="4"/>
  <c r="AA35" i="3"/>
  <c r="AA37" i="3"/>
  <c r="AA36" i="3"/>
  <c r="H21" i="2"/>
  <c r="H22" i="2" s="1"/>
  <c r="D61" i="4" s="1"/>
  <c r="R29" i="3"/>
  <c r="D93" i="4"/>
  <c r="H25" i="3"/>
  <c r="D84" i="4" s="1"/>
  <c r="D83" i="4"/>
  <c r="Y22" i="2"/>
  <c r="D71" i="4" s="1"/>
  <c r="D70" i="4"/>
  <c r="D21" i="4" l="1"/>
  <c r="D34" i="4"/>
  <c r="R32" i="3"/>
  <c r="D105" i="4" s="1"/>
  <c r="D22" i="4"/>
  <c r="E12" i="6"/>
  <c r="D23" i="4" s="1"/>
  <c r="D42" i="4"/>
  <c r="AA39" i="3"/>
  <c r="L116" i="4"/>
  <c r="AA40" i="3"/>
  <c r="D118" i="4" s="1"/>
  <c r="D117" i="4"/>
  <c r="AA38" i="3"/>
  <c r="H116" i="4"/>
  <c r="D60" i="4"/>
  <c r="R30" i="3"/>
  <c r="D95" i="4" s="1"/>
  <c r="D94" i="4"/>
  <c r="R33" i="3" l="1"/>
  <c r="D106" i="4" s="1"/>
  <c r="D36" i="4"/>
  <c r="M42" i="4"/>
  <c r="H117" i="4"/>
  <c r="AA41" i="3"/>
  <c r="H118" i="4" s="1"/>
  <c r="L117" i="4"/>
  <c r="AA42" i="3"/>
  <c r="L118" i="4" s="1"/>
  <c r="D35" i="4" l="1"/>
  <c r="D44" i="4"/>
  <c r="D45" i="4" l="1"/>
  <c r="D46" i="4"/>
  <c r="D47" i="4"/>
  <c r="D48" i="4" l="1"/>
  <c r="D49" i="4"/>
</calcChain>
</file>

<file path=xl/sharedStrings.xml><?xml version="1.0" encoding="utf-8"?>
<sst xmlns="http://schemas.openxmlformats.org/spreadsheetml/2006/main" count="688" uniqueCount="133">
  <si>
    <t>cm</t>
  </si>
  <si>
    <t>TEKLİ DİZİLİŞ</t>
  </si>
  <si>
    <t>ÇİFTLİ DİZİLİŞ</t>
  </si>
  <si>
    <t>EN-GENİŞLİK</t>
  </si>
  <si>
    <t>BOY-UZUNLUK</t>
  </si>
  <si>
    <t>YÜKSEKLİK</t>
  </si>
  <si>
    <t>EBATLARI</t>
  </si>
  <si>
    <t>m</t>
  </si>
  <si>
    <t>m³/adet</t>
  </si>
  <si>
    <t>adet/şarj</t>
  </si>
  <si>
    <t>adet/gün</t>
  </si>
  <si>
    <t>adet/yıl</t>
  </si>
  <si>
    <t>çift/şarj</t>
  </si>
  <si>
    <t>çift/gün</t>
  </si>
  <si>
    <t>çift/yıl</t>
  </si>
  <si>
    <t>Kablo Makarası Ebadı</t>
  </si>
  <si>
    <t xml:space="preserve">Yanak Çapı
(cm)
</t>
  </si>
  <si>
    <t>Yanak Kereste Kalınlığı (cm)</t>
  </si>
  <si>
    <t xml:space="preserve">Tambur Çapı
(cm)
</t>
  </si>
  <si>
    <t>Tambur Genişliği (iki yanak arası) (cm)</t>
  </si>
  <si>
    <t>Makaralar arasına konulan istif çıta yüksekliği  (cm)</t>
  </si>
  <si>
    <t>MONTE KABLO MAKARASI</t>
  </si>
  <si>
    <t>Fırın Hacmi</t>
  </si>
  <si>
    <t xml:space="preserve">Günlük şarj sayısı </t>
  </si>
  <si>
    <t xml:space="preserve">Fırın doluluk oranı </t>
  </si>
  <si>
    <t>Isıl İşlem Yapılan Fırın Alanı</t>
  </si>
  <si>
    <t>Fırın Ebatları</t>
  </si>
  <si>
    <t>x</t>
  </si>
  <si>
    <t>2 şarj/gün</t>
  </si>
  <si>
    <t>gün/yıl</t>
  </si>
  <si>
    <t>m³</t>
  </si>
  <si>
    <t>şarj/gün</t>
  </si>
  <si>
    <t>=</t>
  </si>
  <si>
    <t>En-Genişlik</t>
  </si>
  <si>
    <t>Boy-Uzunluk</t>
  </si>
  <si>
    <t>Yükseklik</t>
  </si>
  <si>
    <t>* Veri girişi sadece kırmızı renkle beirtilen yere yapılacaktır. Diğer kısımlara her hangi bir şey yazılmayacaktır.</t>
  </si>
  <si>
    <t xml:space="preserve">Isıl İşlem Fırını Yıllık Kapasitesi </t>
  </si>
  <si>
    <t>1 Şarj Kapasitesi</t>
  </si>
  <si>
    <t>m³/şarj</t>
  </si>
  <si>
    <t>1 Günlük Kapasite</t>
  </si>
  <si>
    <t>m³/gün</t>
  </si>
  <si>
    <t>m³/yıl</t>
  </si>
  <si>
    <t>%</t>
  </si>
  <si>
    <t>PALETİN HACMİ</t>
  </si>
  <si>
    <t xml:space="preserve">Fırın Yıllık Kapasitesi </t>
  </si>
  <si>
    <t xml:space="preserve">Yükseklik </t>
  </si>
  <si>
    <t>Palet takoz yüksekliği</t>
  </si>
  <si>
    <t>Paletli sandık/kasa hacmi</t>
  </si>
  <si>
    <t>MONTE MAKARA EBATLARI</t>
  </si>
  <si>
    <t>MONTE MAKARA HACMİ</t>
  </si>
  <si>
    <t>YARI MONTE MAKARA EBATLARI-YANAK</t>
  </si>
  <si>
    <t>YARI MONTE MAKARA EBATLARI-TAMBUR</t>
  </si>
  <si>
    <t>YANAK HACMİ</t>
  </si>
  <si>
    <t>TAMBUR HACMİ</t>
  </si>
  <si>
    <t>1 Şarj Kapasitesi-Yanak</t>
  </si>
  <si>
    <t>1 Günlük Kapasite-Yanak</t>
  </si>
  <si>
    <t>Fırın Yıllık Kapasitesi-Yanak</t>
  </si>
  <si>
    <t>1 Şarj Kapasitesi-Tambur</t>
  </si>
  <si>
    <t>Fırın Yıllık KapasitesiTambur</t>
  </si>
  <si>
    <t xml:space="preserve">YARI MONTE KABLO MAKARASI </t>
  </si>
  <si>
    <t xml:space="preserve">ISIL İŞLEM FIRINI KAPASİTE HESABI </t>
  </si>
  <si>
    <t xml:space="preserve">Isıl işlem fırını yıllık kapasitesi </t>
  </si>
  <si>
    <t>:</t>
  </si>
  <si>
    <t>Günlük şarj sayısı</t>
  </si>
  <si>
    <t>Isıl işlem yapılan fırın alanı</t>
  </si>
  <si>
    <t>Fırın hacmi</t>
  </si>
  <si>
    <t>YILLIK KAPASİTE</t>
  </si>
  <si>
    <t xml:space="preserve">Fırın Doluluk Oranı </t>
  </si>
  <si>
    <t xml:space="preserve">Günlük Şarj Sayısı </t>
  </si>
  <si>
    <t>Tekli Diziliş</t>
  </si>
  <si>
    <t>Palet Hacmi</t>
  </si>
  <si>
    <t>Çiftli Diziliş</t>
  </si>
  <si>
    <t>PALETLİ SANDIK/KASA</t>
  </si>
  <si>
    <t>PALETSİZ SANDIK/KASA</t>
  </si>
  <si>
    <t>Paletli Sandık/Kasa</t>
  </si>
  <si>
    <t>Sandık/Kasa Hacmi</t>
  </si>
  <si>
    <t>Paletsiz Sandık/Kasa</t>
  </si>
  <si>
    <t>Monte Kablo Makarası</t>
  </si>
  <si>
    <t>Monte Kablo Makarası Hacmi</t>
  </si>
  <si>
    <t>Yarı Monte Kablo Makarası-Yanak</t>
  </si>
  <si>
    <t>Yarı Monte Kablo Makarası-Tambur</t>
  </si>
  <si>
    <t>Yarı Monte Yanak Hacmi</t>
  </si>
  <si>
    <t>ISIL İŞLEM FIRINI KAPASİTE HESABI</t>
  </si>
  <si>
    <t>Yarı Monte Kablo Makarası-Yanak+Tambur</t>
  </si>
  <si>
    <t>Yarı Monte Malzemeye Ayrı Ayrı Isıl İşlem Uygulaması Yapılması Durumunda</t>
  </si>
  <si>
    <t>Yarı Monte Malzemeye (2 yanak + 1 Tambur) Birlikte  Isıl İşlem Uygulaması Yapılması Durumunda</t>
  </si>
  <si>
    <t>m³/1çift</t>
  </si>
  <si>
    <t>m³/ 2 adet yanak +1 adet tambur</t>
  </si>
  <si>
    <t>2 adet YANAK HACMİ</t>
  </si>
  <si>
    <t>1 adet TAMBUR HACMİ</t>
  </si>
  <si>
    <t>2 adet YANAK + 1 adet TAMBUR HACMİ</t>
  </si>
  <si>
    <t xml:space="preserve">1 Şarj Kapasitesi- (2 Yanak +1 Tambur) </t>
  </si>
  <si>
    <t>Fırın Yıllık Kapasitesi-(2 Yanak +1 Tambur)</t>
  </si>
  <si>
    <t>adet makara /şarj</t>
  </si>
  <si>
    <t>(Yanak)</t>
  </si>
  <si>
    <t>(Tambur)</t>
  </si>
  <si>
    <t>adet yanak /şarj</t>
  </si>
  <si>
    <t>adet tambur /şarj</t>
  </si>
  <si>
    <t>adet yanak / gün</t>
  </si>
  <si>
    <t>adet tambur /gün</t>
  </si>
  <si>
    <t>adet makara /gün</t>
  </si>
  <si>
    <t>Yıllık çalışma süresi</t>
  </si>
  <si>
    <t>300 gün /yıl</t>
  </si>
  <si>
    <t>adet makara /yıl</t>
  </si>
  <si>
    <t>adet yanak / yıl</t>
  </si>
  <si>
    <t>adet tambur / yıl</t>
  </si>
  <si>
    <t>Yarı Monte 2 Yanak + 1 tambur Hacmi</t>
  </si>
  <si>
    <t>adet yanak</t>
  </si>
  <si>
    <t xml:space="preserve">ile </t>
  </si>
  <si>
    <t>adet tambur/ şarj</t>
  </si>
  <si>
    <t>adet tambur/ gün</t>
  </si>
  <si>
    <t>adet tambur/ yıl</t>
  </si>
  <si>
    <t>YARI MONTE MAKARA EBATLARI-(2 YANAK+ 1 TAMBUR)</t>
  </si>
  <si>
    <t>Monte Malzemeye Isıl İşlem Uygulaması Yapılması Durumunda</t>
  </si>
  <si>
    <r>
      <t xml:space="preserve">Bir şarjda (partide) boşluk ve ızgaralar çıkartıldığında </t>
    </r>
    <r>
      <rPr>
        <b/>
        <sz val="11"/>
        <rFont val="Times New Roman"/>
        <family val="1"/>
        <charset val="162"/>
      </rPr>
      <t>ortalama % 60 doluluk oranında</t>
    </r>
    <r>
      <rPr>
        <sz val="11"/>
        <rFont val="Times New Roman"/>
        <family val="1"/>
        <charset val="162"/>
      </rPr>
      <t xml:space="preserve"> ısıl işlem yapılabilmektedir.</t>
    </r>
  </si>
  <si>
    <t>DEMONTE AHŞAP AMBALAJ MALZEMESİ İÇİN KAPASİTE HESABI</t>
  </si>
  <si>
    <t>PALET İÇİN KAPASİTE HESABI</t>
  </si>
  <si>
    <t>SANDIK/KASA İÇİN KAPASİTE HESABI</t>
  </si>
  <si>
    <t>KABLO MAKARASI İÇİN KAPASİTE HESABI</t>
  </si>
  <si>
    <t>1 Günlük Kapasitesi</t>
  </si>
  <si>
    <t>1 ÇİFT YANAK HACMİ</t>
  </si>
  <si>
    <t>1 Günlük Kapasitesi-Tambur</t>
  </si>
  <si>
    <t>1 Günlük Kapasitesi- (2 Yanak +1 Tambur)</t>
  </si>
  <si>
    <t>Demonte Malzeme İstif Çıta Payı</t>
  </si>
  <si>
    <t>m³ /gün</t>
  </si>
  <si>
    <t>m³ /yıl</t>
  </si>
  <si>
    <t xml:space="preserve">İstif çıtaları boşluk payı alan kullanım oranı </t>
  </si>
  <si>
    <t>SANDIK/KASA EBATLARI</t>
  </si>
  <si>
    <t>SANDIK/KASA KAPASİTE HESABI</t>
  </si>
  <si>
    <t>PALET KAPASİTE HESABI</t>
  </si>
  <si>
    <t>MAKARA KAPASİTE HESABI</t>
  </si>
  <si>
    <t xml:space="preserve">DEMONTE MALZEME  KAPASİTE HESABI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</si>
</sst>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rgb="FF0000FF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4"/>
      <name val="Times New Roman"/>
      <family val="1"/>
      <charset val="162"/>
    </font>
    <font>
      <sz val="10.5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Alignment="1"/>
    <xf numFmtId="0" fontId="1" fillId="0" borderId="11" xfId="0" applyFont="1" applyBorder="1"/>
    <xf numFmtId="0" fontId="4" fillId="0" borderId="0" xfId="0" applyFont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4" fontId="1" fillId="0" borderId="2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applyFont="1"/>
    <xf numFmtId="0" fontId="1" fillId="0" borderId="6" xfId="0" applyFont="1" applyBorder="1" applyAlignment="1"/>
    <xf numFmtId="3" fontId="1" fillId="0" borderId="6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4" borderId="12" xfId="0" applyFont="1" applyFill="1" applyBorder="1"/>
    <xf numFmtId="0" fontId="2" fillId="0" borderId="1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5" fontId="2" fillId="4" borderId="12" xfId="0" applyNumberFormat="1" applyFont="1" applyFill="1" applyBorder="1"/>
    <xf numFmtId="164" fontId="2" fillId="4" borderId="12" xfId="0" applyNumberFormat="1" applyFont="1" applyFill="1" applyBorder="1"/>
    <xf numFmtId="4" fontId="3" fillId="0" borderId="12" xfId="0" applyNumberFormat="1" applyFont="1" applyBorder="1" applyAlignment="1"/>
    <xf numFmtId="0" fontId="2" fillId="0" borderId="12" xfId="0" applyFont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4" fontId="3" fillId="0" borderId="12" xfId="0" applyNumberFormat="1" applyFont="1" applyBorder="1" applyAlignment="1">
      <alignment horizontal="left"/>
    </xf>
    <xf numFmtId="0" fontId="3" fillId="0" borderId="12" xfId="0" applyNumberFormat="1" applyFont="1" applyBorder="1" applyAlignment="1">
      <alignment horizontal="left"/>
    </xf>
    <xf numFmtId="3" fontId="3" fillId="0" borderId="12" xfId="0" applyNumberFormat="1" applyFont="1" applyBorder="1" applyAlignment="1">
      <alignment horizontal="left"/>
    </xf>
    <xf numFmtId="164" fontId="1" fillId="0" borderId="0" xfId="0" applyNumberFormat="1" applyFont="1"/>
    <xf numFmtId="0" fontId="2" fillId="4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164" fontId="2" fillId="4" borderId="0" xfId="0" applyNumberFormat="1" applyFont="1" applyFill="1" applyBorder="1"/>
    <xf numFmtId="0" fontId="2" fillId="0" borderId="18" xfId="0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3" fillId="0" borderId="18" xfId="0" applyFont="1" applyBorder="1" applyAlignment="1"/>
    <xf numFmtId="0" fontId="3" fillId="0" borderId="10" xfId="0" applyFont="1" applyBorder="1" applyAlignment="1"/>
    <xf numFmtId="0" fontId="3" fillId="0" borderId="19" xfId="0" applyFont="1" applyBorder="1" applyAlignment="1"/>
    <xf numFmtId="0" fontId="3" fillId="0" borderId="12" xfId="0" applyFont="1" applyBorder="1" applyAlignment="1"/>
    <xf numFmtId="0" fontId="10" fillId="0" borderId="0" xfId="0" applyFont="1"/>
    <xf numFmtId="0" fontId="1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5" fillId="0" borderId="0" xfId="0" applyFont="1"/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2" fontId="11" fillId="0" borderId="0" xfId="0" applyNumberFormat="1" applyFont="1"/>
    <xf numFmtId="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3" fontId="11" fillId="4" borderId="0" xfId="0" applyNumberFormat="1" applyFont="1" applyFill="1"/>
    <xf numFmtId="0" fontId="11" fillId="4" borderId="0" xfId="0" applyFont="1" applyFill="1"/>
    <xf numFmtId="2" fontId="11" fillId="4" borderId="0" xfId="0" applyNumberFormat="1" applyFont="1" applyFill="1"/>
    <xf numFmtId="4" fontId="11" fillId="4" borderId="0" xfId="0" applyNumberFormat="1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2" fontId="11" fillId="4" borderId="0" xfId="0" applyNumberFormat="1" applyFont="1" applyFill="1" applyAlignment="1">
      <alignment horizontal="center"/>
    </xf>
    <xf numFmtId="0" fontId="11" fillId="0" borderId="18" xfId="0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left"/>
    </xf>
    <xf numFmtId="0" fontId="11" fillId="0" borderId="12" xfId="0" applyFont="1" applyBorder="1" applyAlignment="1"/>
    <xf numFmtId="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/>
    <xf numFmtId="0" fontId="11" fillId="0" borderId="0" xfId="0" applyFont="1" applyAlignment="1"/>
    <xf numFmtId="0" fontId="11" fillId="4" borderId="18" xfId="0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left"/>
    </xf>
    <xf numFmtId="0" fontId="11" fillId="4" borderId="18" xfId="0" applyFont="1" applyFill="1" applyBorder="1"/>
    <xf numFmtId="0" fontId="11" fillId="0" borderId="0" xfId="0" applyFont="1" applyFill="1"/>
    <xf numFmtId="0" fontId="11" fillId="0" borderId="0" xfId="0" applyFont="1" applyBorder="1"/>
    <xf numFmtId="0" fontId="5" fillId="4" borderId="0" xfId="0" applyFont="1" applyFill="1" applyBorder="1"/>
    <xf numFmtId="0" fontId="5" fillId="4" borderId="0" xfId="0" applyFont="1" applyFill="1"/>
    <xf numFmtId="0" fontId="5" fillId="4" borderId="12" xfId="0" applyFont="1" applyFill="1" applyBorder="1"/>
    <xf numFmtId="0" fontId="5" fillId="0" borderId="0" xfId="0" applyFont="1" applyBorder="1" applyAlignment="1">
      <alignment horizontal="left"/>
    </xf>
    <xf numFmtId="164" fontId="5" fillId="4" borderId="0" xfId="0" applyNumberFormat="1" applyFont="1" applyFill="1" applyBorder="1"/>
    <xf numFmtId="0" fontId="5" fillId="0" borderId="1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165" fontId="5" fillId="0" borderId="12" xfId="0" applyNumberFormat="1" applyFont="1" applyBorder="1"/>
    <xf numFmtId="0" fontId="5" fillId="0" borderId="12" xfId="0" applyFont="1" applyBorder="1"/>
    <xf numFmtId="4" fontId="5" fillId="0" borderId="12" xfId="0" applyNumberFormat="1" applyFont="1" applyBorder="1" applyAlignment="1">
      <alignment horizontal="left"/>
    </xf>
    <xf numFmtId="4" fontId="5" fillId="0" borderId="12" xfId="0" applyNumberFormat="1" applyFont="1" applyBorder="1" applyAlignment="1"/>
    <xf numFmtId="0" fontId="5" fillId="0" borderId="12" xfId="0" applyFont="1" applyBorder="1" applyAlignment="1">
      <alignment horizontal="left"/>
    </xf>
    <xf numFmtId="0" fontId="5" fillId="0" borderId="12" xfId="0" applyNumberFormat="1" applyFont="1" applyBorder="1" applyAlignment="1">
      <alignment horizontal="left"/>
    </xf>
    <xf numFmtId="3" fontId="5" fillId="0" borderId="12" xfId="0" applyNumberFormat="1" applyFont="1" applyBorder="1" applyAlignment="1">
      <alignment horizontal="left"/>
    </xf>
    <xf numFmtId="3" fontId="3" fillId="4" borderId="12" xfId="0" applyNumberFormat="1" applyFont="1" applyFill="1" applyBorder="1" applyAlignment="1">
      <alignment horizontal="left"/>
    </xf>
    <xf numFmtId="4" fontId="3" fillId="4" borderId="12" xfId="0" applyNumberFormat="1" applyFont="1" applyFill="1" applyBorder="1" applyAlignment="1"/>
    <xf numFmtId="0" fontId="13" fillId="0" borderId="0" xfId="0" applyFont="1"/>
    <xf numFmtId="0" fontId="2" fillId="4" borderId="13" xfId="0" applyFont="1" applyFill="1" applyBorder="1"/>
    <xf numFmtId="3" fontId="5" fillId="4" borderId="12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165" fontId="11" fillId="0" borderId="0" xfId="0" applyNumberFormat="1" applyFont="1" applyFill="1" applyBorder="1"/>
    <xf numFmtId="165" fontId="11" fillId="0" borderId="0" xfId="0" applyNumberFormat="1" applyFont="1" applyFill="1" applyBorder="1" applyAlignment="1"/>
    <xf numFmtId="0" fontId="11" fillId="4" borderId="0" xfId="0" applyFont="1" applyFill="1" applyBorder="1" applyAlignment="1">
      <alignment horizontal="right"/>
    </xf>
    <xf numFmtId="0" fontId="11" fillId="4" borderId="0" xfId="0" applyFont="1" applyFill="1" applyBorder="1"/>
    <xf numFmtId="3" fontId="11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3" fontId="11" fillId="4" borderId="0" xfId="0" applyNumberFormat="1" applyFont="1" applyFill="1" applyBorder="1" applyAlignment="1">
      <alignment horizontal="right"/>
    </xf>
    <xf numFmtId="4" fontId="5" fillId="0" borderId="12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5" fillId="0" borderId="12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left"/>
    </xf>
    <xf numFmtId="0" fontId="11" fillId="4" borderId="0" xfId="0" applyFont="1" applyFill="1" applyAlignment="1">
      <alignment horizontal="left"/>
    </xf>
    <xf numFmtId="4" fontId="3" fillId="0" borderId="12" xfId="0" applyNumberFormat="1" applyFont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8" fillId="4" borderId="0" xfId="0" applyFont="1" applyFill="1" applyAlignment="1">
      <alignment horizontal="center"/>
    </xf>
    <xf numFmtId="0" fontId="15" fillId="4" borderId="0" xfId="0" applyFont="1" applyFill="1"/>
    <xf numFmtId="0" fontId="16" fillId="4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6" fillId="4" borderId="0" xfId="0" applyFont="1" applyFill="1"/>
    <xf numFmtId="1" fontId="6" fillId="0" borderId="0" xfId="0" applyNumberFormat="1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4" borderId="0" xfId="0" applyNumberFormat="1" applyFont="1" applyFill="1"/>
    <xf numFmtId="164" fontId="8" fillId="4" borderId="12" xfId="0" applyNumberFormat="1" applyFont="1" applyFill="1" applyBorder="1"/>
    <xf numFmtId="0" fontId="8" fillId="4" borderId="12" xfId="0" applyFont="1" applyFill="1" applyBorder="1"/>
    <xf numFmtId="4" fontId="3" fillId="5" borderId="2" xfId="0" applyNumberFormat="1" applyFont="1" applyFill="1" applyBorder="1" applyAlignment="1" applyProtection="1">
      <alignment horizontal="left" vertical="center"/>
      <protection locked="0"/>
    </xf>
    <xf numFmtId="4" fontId="3" fillId="5" borderId="6" xfId="0" applyNumberFormat="1" applyFont="1" applyFill="1" applyBorder="1" applyAlignment="1" applyProtection="1">
      <alignment horizontal="left" vertical="center"/>
      <protection locked="0"/>
    </xf>
    <xf numFmtId="4" fontId="3" fillId="5" borderId="5" xfId="0" applyNumberFormat="1" applyFont="1" applyFill="1" applyBorder="1" applyAlignment="1" applyProtection="1">
      <alignment horizontal="left" vertical="center"/>
      <protection locked="0"/>
    </xf>
    <xf numFmtId="0" fontId="8" fillId="5" borderId="12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4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9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165" fontId="11" fillId="4" borderId="18" xfId="0" applyNumberFormat="1" applyFont="1" applyFill="1" applyBorder="1" applyAlignment="1">
      <alignment horizontal="left"/>
    </xf>
    <xf numFmtId="165" fontId="11" fillId="4" borderId="10" xfId="0" applyNumberFormat="1" applyFont="1" applyFill="1" applyBorder="1" applyAlignment="1">
      <alignment horizontal="left"/>
    </xf>
    <xf numFmtId="165" fontId="11" fillId="4" borderId="19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/>
    </xf>
    <xf numFmtId="4" fontId="11" fillId="0" borderId="12" xfId="0" applyNumberFormat="1" applyFont="1" applyBorder="1" applyAlignment="1">
      <alignment horizontal="left"/>
    </xf>
    <xf numFmtId="9" fontId="11" fillId="0" borderId="12" xfId="0" applyNumberFormat="1" applyFont="1" applyBorder="1" applyAlignment="1">
      <alignment horizontal="left"/>
    </xf>
    <xf numFmtId="2" fontId="11" fillId="0" borderId="12" xfId="0" applyNumberFormat="1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15" fillId="2" borderId="0" xfId="0" applyFont="1" applyFill="1" applyAlignment="1">
      <alignment horizontal="center"/>
    </xf>
    <xf numFmtId="4" fontId="7" fillId="0" borderId="18" xfId="0" applyNumberFormat="1" applyFont="1" applyBorder="1" applyAlignment="1">
      <alignment horizontal="left"/>
    </xf>
    <xf numFmtId="4" fontId="7" fillId="0" borderId="10" xfId="0" applyNumberFormat="1" applyFont="1" applyBorder="1" applyAlignment="1">
      <alignment horizontal="left"/>
    </xf>
    <xf numFmtId="4" fontId="7" fillId="0" borderId="19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left"/>
    </xf>
    <xf numFmtId="49" fontId="7" fillId="0" borderId="12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2" fontId="5" fillId="0" borderId="12" xfId="0" applyNumberFormat="1" applyFont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" fontId="3" fillId="0" borderId="12" xfId="0" applyNumberFormat="1" applyFont="1" applyBorder="1" applyAlignment="1">
      <alignment horizontal="left"/>
    </xf>
    <xf numFmtId="4" fontId="5" fillId="4" borderId="12" xfId="0" applyNumberFormat="1" applyFont="1" applyFill="1" applyBorder="1" applyAlignment="1">
      <alignment horizontal="left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3" fontId="5" fillId="0" borderId="18" xfId="0" applyNumberFormat="1" applyFont="1" applyBorder="1" applyAlignment="1">
      <alignment horizontal="left"/>
    </xf>
    <xf numFmtId="3" fontId="5" fillId="0" borderId="19" xfId="0" applyNumberFormat="1" applyFont="1" applyBorder="1" applyAlignment="1">
      <alignment horizontal="left"/>
    </xf>
    <xf numFmtId="4" fontId="5" fillId="0" borderId="18" xfId="0" applyNumberFormat="1" applyFont="1" applyBorder="1" applyAlignment="1"/>
    <xf numFmtId="4" fontId="5" fillId="0" borderId="10" xfId="0" applyNumberFormat="1" applyFont="1" applyBorder="1" applyAlignment="1"/>
    <xf numFmtId="4" fontId="5" fillId="0" borderId="19" xfId="0" applyNumberFormat="1" applyFont="1" applyBorder="1" applyAlignment="1"/>
    <xf numFmtId="0" fontId="3" fillId="0" borderId="1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3" fontId="3" fillId="0" borderId="18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3" fontId="3" fillId="0" borderId="19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3" fillId="0" borderId="18" xfId="0" applyNumberFormat="1" applyFont="1" applyBorder="1" applyAlignment="1">
      <alignment horizontal="left"/>
    </xf>
    <xf numFmtId="4" fontId="3" fillId="0" borderId="19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4B4B"/>
      <color rgb="FF0000FF"/>
      <color rgb="FFFF3399"/>
      <color rgb="FFFFCC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S14"/>
  <sheetViews>
    <sheetView showGridLines="0" tabSelected="1" zoomScaleNormal="100" workbookViewId="0">
      <selection activeCell="X16" sqref="X16"/>
    </sheetView>
  </sheetViews>
  <sheetFormatPr defaultColWidth="9.140625" defaultRowHeight="15" x14ac:dyDescent="0.25"/>
  <cols>
    <col min="1" max="2" width="9.140625" style="1"/>
    <col min="3" max="3" width="18.42578125" style="1" customWidth="1"/>
    <col min="4" max="4" width="2.140625" style="1" bestFit="1" customWidth="1"/>
    <col min="5" max="5" width="6.5703125" style="1" customWidth="1"/>
    <col min="6" max="6" width="3.28515625" style="1" bestFit="1" customWidth="1"/>
    <col min="7" max="8" width="4.42578125" style="1" bestFit="1" customWidth="1"/>
    <col min="9" max="9" width="4.7109375" style="1" bestFit="1" customWidth="1"/>
    <col min="10" max="10" width="4.42578125" style="1" bestFit="1" customWidth="1"/>
    <col min="11" max="11" width="7.5703125" style="1" bestFit="1" customWidth="1"/>
    <col min="12" max="12" width="4.42578125" style="1" bestFit="1" customWidth="1"/>
    <col min="13" max="13" width="4" style="1" bestFit="1" customWidth="1"/>
    <col min="14" max="14" width="6.7109375" style="1" bestFit="1" customWidth="1"/>
    <col min="15" max="15" width="2.28515625" style="1" bestFit="1" customWidth="1"/>
    <col min="16" max="16" width="8.28515625" style="1" customWidth="1"/>
    <col min="17" max="17" width="13.5703125" style="1" customWidth="1"/>
    <col min="18" max="16384" width="9.140625" style="1"/>
  </cols>
  <sheetData>
    <row r="1" spans="2:19" x14ac:dyDescent="0.25">
      <c r="B1" s="177" t="s">
        <v>83</v>
      </c>
      <c r="C1" s="177"/>
      <c r="D1" s="177"/>
      <c r="E1" s="177"/>
      <c r="F1" s="177"/>
      <c r="G1" s="177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2:19" x14ac:dyDescent="0.25"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84"/>
      <c r="S2" s="84"/>
    </row>
    <row r="3" spans="2:19" ht="15.75" thickBot="1" x14ac:dyDescent="0.3">
      <c r="B3" s="3"/>
      <c r="C3" s="31"/>
      <c r="D3" s="26"/>
      <c r="E3" s="25"/>
      <c r="F3" s="26"/>
      <c r="G3" s="27"/>
      <c r="H3" s="26"/>
      <c r="I3" s="19"/>
      <c r="J3" s="27"/>
      <c r="K3" s="26"/>
      <c r="L3" s="18"/>
      <c r="M3" s="18"/>
      <c r="N3" s="18"/>
      <c r="O3" s="18"/>
      <c r="P3" s="18"/>
      <c r="Q3" s="18"/>
    </row>
    <row r="4" spans="2:19" ht="30.75" customHeight="1" thickBot="1" x14ac:dyDescent="0.3">
      <c r="B4" s="182" t="s">
        <v>26</v>
      </c>
      <c r="C4" s="28" t="s">
        <v>33</v>
      </c>
      <c r="D4" s="32" t="s">
        <v>32</v>
      </c>
      <c r="E4" s="170">
        <v>7</v>
      </c>
      <c r="F4" s="69" t="s">
        <v>7</v>
      </c>
      <c r="G4" s="70"/>
      <c r="H4" s="69"/>
      <c r="I4" s="71"/>
      <c r="J4" s="70"/>
      <c r="K4" s="69"/>
      <c r="L4" s="72"/>
      <c r="M4" s="72"/>
      <c r="N4" s="72"/>
      <c r="O4" s="72"/>
      <c r="P4" s="72"/>
      <c r="Q4" s="73"/>
    </row>
    <row r="5" spans="2:19" ht="15.75" thickBot="1" x14ac:dyDescent="0.3">
      <c r="B5" s="183"/>
      <c r="C5" s="20" t="s">
        <v>34</v>
      </c>
      <c r="D5" s="33" t="s">
        <v>32</v>
      </c>
      <c r="E5" s="171">
        <v>3.2</v>
      </c>
      <c r="F5" s="74" t="s">
        <v>7</v>
      </c>
      <c r="G5" s="75"/>
      <c r="H5" s="74"/>
      <c r="I5" s="76"/>
      <c r="J5" s="75"/>
      <c r="K5" s="74"/>
      <c r="L5" s="77"/>
      <c r="M5" s="77"/>
      <c r="N5" s="77"/>
      <c r="O5" s="77"/>
      <c r="P5" s="77"/>
      <c r="Q5" s="78"/>
    </row>
    <row r="6" spans="2:19" ht="15.75" thickBot="1" x14ac:dyDescent="0.3">
      <c r="B6" s="184"/>
      <c r="C6" s="23" t="s">
        <v>35</v>
      </c>
      <c r="D6" s="34" t="s">
        <v>32</v>
      </c>
      <c r="E6" s="172">
        <v>3</v>
      </c>
      <c r="F6" s="79" t="s">
        <v>7</v>
      </c>
      <c r="G6" s="80"/>
      <c r="H6" s="79"/>
      <c r="I6" s="81"/>
      <c r="J6" s="80"/>
      <c r="K6" s="79"/>
      <c r="L6" s="82"/>
      <c r="M6" s="82"/>
      <c r="N6" s="82"/>
      <c r="O6" s="82"/>
      <c r="P6" s="82"/>
      <c r="Q6" s="83"/>
    </row>
    <row r="7" spans="2:19" ht="15" customHeight="1" thickBot="1" x14ac:dyDescent="0.3">
      <c r="B7" s="185" t="s">
        <v>66</v>
      </c>
      <c r="C7" s="186"/>
      <c r="D7" s="32" t="s">
        <v>32</v>
      </c>
      <c r="E7" s="38">
        <f>E4</f>
        <v>7</v>
      </c>
      <c r="F7" s="13" t="s">
        <v>27</v>
      </c>
      <c r="G7" s="30">
        <f>E5</f>
        <v>3.2</v>
      </c>
      <c r="H7" s="13" t="s">
        <v>27</v>
      </c>
      <c r="I7" s="30">
        <f>E6</f>
        <v>3</v>
      </c>
      <c r="J7" s="13" t="s">
        <v>32</v>
      </c>
      <c r="K7" s="13">
        <f>E4*E5*E6</f>
        <v>67.2</v>
      </c>
      <c r="L7" s="14" t="s">
        <v>30</v>
      </c>
      <c r="M7" s="13"/>
      <c r="N7" s="13"/>
      <c r="O7" s="13"/>
      <c r="P7" s="13"/>
      <c r="Q7" s="12"/>
    </row>
    <row r="8" spans="2:19" ht="15.75" thickBot="1" x14ac:dyDescent="0.3">
      <c r="B8" s="180" t="s">
        <v>23</v>
      </c>
      <c r="C8" s="181"/>
      <c r="D8" s="6" t="s">
        <v>32</v>
      </c>
      <c r="E8" s="181" t="s">
        <v>28</v>
      </c>
      <c r="F8" s="181"/>
      <c r="G8" s="181"/>
      <c r="H8" s="181"/>
      <c r="I8" s="181"/>
      <c r="J8" s="181"/>
      <c r="K8" s="181"/>
      <c r="L8" s="181"/>
      <c r="M8" s="181"/>
      <c r="N8" s="181"/>
      <c r="O8" s="10"/>
      <c r="P8" s="10"/>
      <c r="Q8" s="11"/>
    </row>
    <row r="9" spans="2:19" ht="15.75" thickBot="1" x14ac:dyDescent="0.3">
      <c r="B9" s="180" t="s">
        <v>24</v>
      </c>
      <c r="C9" s="181"/>
      <c r="D9" s="6" t="s">
        <v>32</v>
      </c>
      <c r="E9" s="187">
        <v>0.6</v>
      </c>
      <c r="F9" s="181"/>
      <c r="G9" s="181"/>
      <c r="H9" s="181"/>
      <c r="I9" s="181"/>
      <c r="J9" s="181"/>
      <c r="K9" s="181"/>
      <c r="L9" s="188"/>
      <c r="M9" s="188"/>
      <c r="N9" s="188"/>
      <c r="O9" s="24"/>
      <c r="P9" s="24"/>
      <c r="Q9" s="29"/>
    </row>
    <row r="10" spans="2:19" ht="15" customHeight="1" thickBot="1" x14ac:dyDescent="0.3">
      <c r="B10" s="180" t="s">
        <v>65</v>
      </c>
      <c r="C10" s="181"/>
      <c r="D10" s="6" t="s">
        <v>32</v>
      </c>
      <c r="E10" s="10">
        <f>K7</f>
        <v>67.2</v>
      </c>
      <c r="F10" s="16" t="s">
        <v>30</v>
      </c>
      <c r="G10" s="13" t="s">
        <v>27</v>
      </c>
      <c r="H10" s="10">
        <v>0.6</v>
      </c>
      <c r="I10" s="10"/>
      <c r="J10" s="14" t="s">
        <v>32</v>
      </c>
      <c r="K10" s="17">
        <f>E10*H10</f>
        <v>40.32</v>
      </c>
      <c r="L10" s="181" t="s">
        <v>30</v>
      </c>
      <c r="M10" s="181"/>
      <c r="N10" s="181"/>
      <c r="O10" s="181"/>
      <c r="P10" s="181"/>
      <c r="Q10" s="189"/>
    </row>
    <row r="11" spans="2:19" ht="15.75" thickBot="1" x14ac:dyDescent="0.3">
      <c r="B11" s="180" t="s">
        <v>62</v>
      </c>
      <c r="C11" s="181"/>
      <c r="D11" s="6" t="s">
        <v>32</v>
      </c>
      <c r="E11" s="10">
        <f>K7</f>
        <v>67.2</v>
      </c>
      <c r="F11" s="16" t="s">
        <v>30</v>
      </c>
      <c r="G11" s="13" t="s">
        <v>27</v>
      </c>
      <c r="H11" s="10">
        <v>0.6</v>
      </c>
      <c r="I11" s="10" t="s">
        <v>27</v>
      </c>
      <c r="J11" s="13">
        <v>2</v>
      </c>
      <c r="K11" s="16" t="s">
        <v>31</v>
      </c>
      <c r="L11" s="15" t="s">
        <v>27</v>
      </c>
      <c r="M11" s="36">
        <v>300</v>
      </c>
      <c r="N11" s="36" t="s">
        <v>29</v>
      </c>
      <c r="O11" s="21" t="s">
        <v>32</v>
      </c>
      <c r="P11" s="37">
        <f>K10*2*300</f>
        <v>24192</v>
      </c>
      <c r="Q11" s="22" t="s">
        <v>30</v>
      </c>
    </row>
    <row r="13" spans="2:19" x14ac:dyDescent="0.25">
      <c r="B13" s="178" t="s">
        <v>36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2:19" x14ac:dyDescent="0.25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</sheetData>
  <sheetProtection sheet="1" objects="1" scenarios="1"/>
  <mergeCells count="12">
    <mergeCell ref="B1:G1"/>
    <mergeCell ref="B13:Q14"/>
    <mergeCell ref="B2:Q2"/>
    <mergeCell ref="B11:C11"/>
    <mergeCell ref="B4:B6"/>
    <mergeCell ref="B7:C7"/>
    <mergeCell ref="B8:C8"/>
    <mergeCell ref="B9:C9"/>
    <mergeCell ref="B10:C10"/>
    <mergeCell ref="E9:N9"/>
    <mergeCell ref="E8:N8"/>
    <mergeCell ref="L10:Q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Q25"/>
  <sheetViews>
    <sheetView showGridLines="0" zoomScale="90" zoomScaleNormal="90" workbookViewId="0">
      <selection activeCell="E25" sqref="E25"/>
    </sheetView>
  </sheetViews>
  <sheetFormatPr defaultColWidth="9.140625" defaultRowHeight="15" x14ac:dyDescent="0.25"/>
  <cols>
    <col min="1" max="1" width="9.140625" style="1"/>
    <col min="2" max="2" width="11.28515625" style="1" customWidth="1"/>
    <col min="3" max="3" width="18.7109375" style="1" customWidth="1"/>
    <col min="4" max="4" width="2.140625" style="1" bestFit="1" customWidth="1"/>
    <col min="5" max="6" width="9.7109375" style="1" customWidth="1"/>
    <col min="7" max="7" width="11.85546875" style="1" customWidth="1"/>
    <col min="8" max="8" width="4" style="1" customWidth="1"/>
    <col min="9" max="9" width="5.28515625" style="1" customWidth="1"/>
    <col min="10" max="10" width="1.7109375" style="1" customWidth="1"/>
    <col min="11" max="11" width="6.7109375" style="1" customWidth="1"/>
    <col min="12" max="15" width="4" style="1" customWidth="1"/>
    <col min="16" max="16" width="2" style="1" customWidth="1"/>
    <col min="17" max="17" width="6.5703125" style="1" customWidth="1"/>
    <col min="18" max="16384" width="9.140625" style="1"/>
  </cols>
  <sheetData>
    <row r="1" spans="2:17" ht="15.75" thickBot="1" x14ac:dyDescent="0.3"/>
    <row r="2" spans="2:17" ht="36.6" customHeight="1" thickBot="1" x14ac:dyDescent="0.3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2:17" x14ac:dyDescent="0.25">
      <c r="B3" s="39"/>
      <c r="C3" s="39"/>
    </row>
    <row r="5" spans="2:17" ht="15" customHeight="1" x14ac:dyDescent="0.25">
      <c r="B5" s="201" t="s">
        <v>22</v>
      </c>
      <c r="C5" s="201"/>
      <c r="D5" s="107" t="s">
        <v>32</v>
      </c>
      <c r="E5" s="108">
        <f>'YILLIK KAPASİTE'!K7</f>
        <v>67.2</v>
      </c>
      <c r="F5" s="198" t="s">
        <v>30</v>
      </c>
      <c r="G5" s="198"/>
      <c r="H5" s="198"/>
      <c r="I5" s="198"/>
      <c r="J5" s="198"/>
      <c r="K5" s="198"/>
      <c r="L5" s="198"/>
      <c r="M5" s="88"/>
      <c r="N5" s="88"/>
      <c r="O5" s="88"/>
      <c r="P5" s="88"/>
      <c r="Q5" s="88"/>
    </row>
    <row r="6" spans="2:17" ht="15" customHeight="1" x14ac:dyDescent="0.25">
      <c r="B6" s="109" t="s">
        <v>24</v>
      </c>
      <c r="C6" s="109"/>
      <c r="D6" s="107" t="s">
        <v>32</v>
      </c>
      <c r="E6" s="199">
        <v>0.6</v>
      </c>
      <c r="F6" s="199"/>
      <c r="G6" s="199"/>
      <c r="H6" s="199"/>
      <c r="I6" s="199"/>
      <c r="J6" s="199"/>
      <c r="K6" s="199"/>
      <c r="L6" s="199"/>
      <c r="M6" s="88"/>
      <c r="N6" s="88"/>
      <c r="O6" s="88"/>
      <c r="P6" s="88"/>
      <c r="Q6" s="88"/>
    </row>
    <row r="7" spans="2:17" ht="15" customHeight="1" x14ac:dyDescent="0.25">
      <c r="B7" s="197" t="s">
        <v>25</v>
      </c>
      <c r="C7" s="197"/>
      <c r="D7" s="107" t="s">
        <v>32</v>
      </c>
      <c r="E7" s="110">
        <f>'YILLIK KAPASİTE'!K10</f>
        <v>40.32</v>
      </c>
      <c r="F7" s="198" t="s">
        <v>30</v>
      </c>
      <c r="G7" s="198"/>
      <c r="H7" s="198"/>
      <c r="I7" s="198"/>
      <c r="J7" s="198"/>
      <c r="K7" s="198"/>
      <c r="L7" s="198"/>
      <c r="M7" s="88"/>
      <c r="N7" s="88"/>
      <c r="O7" s="88"/>
      <c r="P7" s="88"/>
      <c r="Q7" s="88"/>
    </row>
    <row r="8" spans="2:17" ht="15" customHeight="1" x14ac:dyDescent="0.25">
      <c r="B8" s="197" t="s">
        <v>124</v>
      </c>
      <c r="C8" s="197"/>
      <c r="D8" s="107" t="s">
        <v>32</v>
      </c>
      <c r="E8" s="199">
        <v>0.85</v>
      </c>
      <c r="F8" s="199"/>
      <c r="G8" s="199"/>
      <c r="H8" s="199"/>
      <c r="I8" s="199"/>
      <c r="J8" s="199"/>
      <c r="K8" s="199"/>
      <c r="L8" s="199"/>
      <c r="M8" s="88"/>
      <c r="N8" s="88"/>
      <c r="O8" s="88"/>
      <c r="P8" s="88"/>
      <c r="Q8" s="88"/>
    </row>
    <row r="9" spans="2:17" ht="15" customHeight="1" x14ac:dyDescent="0.25">
      <c r="B9" s="197" t="s">
        <v>23</v>
      </c>
      <c r="C9" s="197"/>
      <c r="D9" s="107" t="s">
        <v>32</v>
      </c>
      <c r="E9" s="200" t="s">
        <v>28</v>
      </c>
      <c r="F9" s="200"/>
      <c r="G9" s="200"/>
      <c r="H9" s="200"/>
      <c r="I9" s="200"/>
      <c r="J9" s="200"/>
      <c r="K9" s="200"/>
      <c r="L9" s="200"/>
      <c r="M9" s="88"/>
      <c r="N9" s="88"/>
      <c r="O9" s="88"/>
      <c r="P9" s="88"/>
      <c r="Q9" s="88"/>
    </row>
    <row r="10" spans="2:17" ht="15" customHeight="1" x14ac:dyDescent="0.25">
      <c r="B10" s="190" t="s">
        <v>38</v>
      </c>
      <c r="C10" s="190"/>
      <c r="D10" s="113" t="s">
        <v>32</v>
      </c>
      <c r="E10" s="114">
        <f>(E7*0.85)</f>
        <v>34.271999999999998</v>
      </c>
      <c r="F10" s="191" t="s">
        <v>39</v>
      </c>
      <c r="G10" s="192"/>
      <c r="H10" s="192"/>
      <c r="I10" s="192"/>
      <c r="J10" s="192"/>
      <c r="K10" s="192"/>
      <c r="L10" s="193"/>
      <c r="M10" s="102"/>
      <c r="N10" s="102"/>
      <c r="O10" s="102"/>
      <c r="P10" s="102"/>
      <c r="Q10" s="102"/>
    </row>
    <row r="11" spans="2:17" ht="15" customHeight="1" x14ac:dyDescent="0.25">
      <c r="B11" s="190" t="s">
        <v>120</v>
      </c>
      <c r="C11" s="190"/>
      <c r="D11" s="113" t="s">
        <v>32</v>
      </c>
      <c r="E11" s="114">
        <f>ROUNDUP(E10*2,0.1)</f>
        <v>69</v>
      </c>
      <c r="F11" s="191" t="s">
        <v>125</v>
      </c>
      <c r="G11" s="192"/>
      <c r="H11" s="192"/>
      <c r="I11" s="192"/>
      <c r="J11" s="192"/>
      <c r="K11" s="192"/>
      <c r="L11" s="193"/>
      <c r="M11" s="102"/>
      <c r="N11" s="102"/>
      <c r="O11" s="102"/>
      <c r="P11" s="102"/>
      <c r="Q11" s="102"/>
    </row>
    <row r="12" spans="2:17" x14ac:dyDescent="0.25">
      <c r="B12" s="190" t="s">
        <v>37</v>
      </c>
      <c r="C12" s="190"/>
      <c r="D12" s="115" t="s">
        <v>32</v>
      </c>
      <c r="E12" s="114">
        <f>E11*300</f>
        <v>20700</v>
      </c>
      <c r="F12" s="191" t="s">
        <v>126</v>
      </c>
      <c r="G12" s="192"/>
      <c r="H12" s="192"/>
      <c r="I12" s="192"/>
      <c r="J12" s="192"/>
      <c r="K12" s="192"/>
      <c r="L12" s="193"/>
      <c r="M12" s="102"/>
      <c r="N12" s="102"/>
      <c r="O12" s="102"/>
      <c r="P12" s="102"/>
      <c r="Q12" s="102"/>
    </row>
    <row r="13" spans="2:17" x14ac:dyDescent="0.25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2:17" s="68" customFormat="1" x14ac:dyDescent="0.25"/>
    <row r="15" spans="2:17" s="35" customFormat="1" x14ac:dyDescent="0.25"/>
    <row r="16" spans="2:17" s="35" customFormat="1" x14ac:dyDescent="0.25"/>
    <row r="17" s="35" customFormat="1" x14ac:dyDescent="0.25"/>
    <row r="18" s="35" customFormat="1" x14ac:dyDescent="0.25"/>
    <row r="19" s="35" customFormat="1" x14ac:dyDescent="0.25"/>
    <row r="20" s="35" customFormat="1" x14ac:dyDescent="0.25"/>
    <row r="21" s="35" customFormat="1" x14ac:dyDescent="0.25"/>
    <row r="22" s="35" customFormat="1" x14ac:dyDescent="0.25"/>
    <row r="23" s="35" customFormat="1" x14ac:dyDescent="0.25"/>
    <row r="24" s="35" customFormat="1" x14ac:dyDescent="0.25"/>
    <row r="25" s="35" customFormat="1" x14ac:dyDescent="0.25"/>
  </sheetData>
  <sheetProtection sheet="1" objects="1" scenarios="1"/>
  <mergeCells count="16">
    <mergeCell ref="B11:C11"/>
    <mergeCell ref="B12:C12"/>
    <mergeCell ref="F11:L11"/>
    <mergeCell ref="F12:L12"/>
    <mergeCell ref="B2:L2"/>
    <mergeCell ref="B7:C7"/>
    <mergeCell ref="B8:C8"/>
    <mergeCell ref="B10:C10"/>
    <mergeCell ref="F5:L5"/>
    <mergeCell ref="E6:L6"/>
    <mergeCell ref="F7:L7"/>
    <mergeCell ref="E9:L9"/>
    <mergeCell ref="B5:C5"/>
    <mergeCell ref="B9:C9"/>
    <mergeCell ref="E8:L8"/>
    <mergeCell ref="F10:L10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27"/>
  <sheetViews>
    <sheetView showGridLines="0" zoomScale="95" zoomScaleNormal="95" workbookViewId="0">
      <selection activeCell="P12" sqref="P12"/>
    </sheetView>
  </sheetViews>
  <sheetFormatPr defaultColWidth="6.5703125" defaultRowHeight="15" x14ac:dyDescent="0.25"/>
  <cols>
    <col min="1" max="1" width="3.28515625" style="88" customWidth="1"/>
    <col min="2" max="2" width="9.5703125" style="88" customWidth="1"/>
    <col min="3" max="3" width="5.28515625" style="88" customWidth="1"/>
    <col min="4" max="4" width="3.28515625" style="88" customWidth="1"/>
    <col min="5" max="5" width="6.140625" style="88" customWidth="1"/>
    <col min="6" max="6" width="2.5703125" style="88" customWidth="1"/>
    <col min="7" max="7" width="4.140625" style="88" customWidth="1"/>
    <col min="8" max="9" width="3.7109375" style="88" customWidth="1"/>
    <col min="10" max="10" width="10.140625" style="88" customWidth="1"/>
    <col min="11" max="11" width="3.7109375" style="88" customWidth="1"/>
    <col min="12" max="12" width="4.5703125" style="88" customWidth="1"/>
    <col min="13" max="18" width="3.7109375" style="88" customWidth="1"/>
    <col min="19" max="19" width="1.28515625" style="116" customWidth="1"/>
    <col min="20" max="20" width="4.7109375" style="87" customWidth="1"/>
    <col min="21" max="21" width="7.5703125" style="87" customWidth="1"/>
    <col min="22" max="22" width="14.140625" style="88" customWidth="1"/>
    <col min="23" max="23" width="6.5703125" style="88"/>
    <col min="24" max="24" width="9.42578125" style="88" customWidth="1"/>
    <col min="25" max="25" width="6.5703125" style="88"/>
    <col min="26" max="26" width="4.140625" style="88" customWidth="1"/>
    <col min="27" max="27" width="10.85546875" style="88" bestFit="1" customWidth="1"/>
    <col min="28" max="28" width="8" style="88" customWidth="1"/>
    <col min="29" max="34" width="6.5703125" style="88"/>
    <col min="35" max="35" width="10.28515625" style="88" customWidth="1"/>
    <col min="36" max="16384" width="6.5703125" style="88"/>
  </cols>
  <sheetData>
    <row r="1" spans="2:43" x14ac:dyDescent="0.25">
      <c r="R1" s="213" t="s">
        <v>130</v>
      </c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</row>
    <row r="2" spans="2:43" x14ac:dyDescent="0.25"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</row>
    <row r="5" spans="2:43" s="102" customFormat="1" ht="30" customHeight="1" x14ac:dyDescent="0.4">
      <c r="F5" s="202" t="s">
        <v>1</v>
      </c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159"/>
      <c r="V5" s="160"/>
      <c r="W5" s="160"/>
      <c r="X5" s="160"/>
      <c r="Y5" s="202" t="s">
        <v>2</v>
      </c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</row>
    <row r="6" spans="2:43" s="102" customFormat="1" ht="15" customHeight="1" x14ac:dyDescent="0.3"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9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</row>
    <row r="7" spans="2:43" ht="18.75" x14ac:dyDescent="0.3">
      <c r="E7" s="206" t="s">
        <v>3</v>
      </c>
      <c r="F7" s="206"/>
      <c r="G7" s="206"/>
      <c r="H7" s="206"/>
      <c r="I7" s="206"/>
      <c r="J7" s="173">
        <v>80</v>
      </c>
      <c r="K7" s="207" t="s">
        <v>0</v>
      </c>
      <c r="L7" s="207"/>
      <c r="AP7" s="87"/>
      <c r="AQ7" s="87"/>
    </row>
    <row r="8" spans="2:43" ht="18.75" x14ac:dyDescent="0.3">
      <c r="E8" s="206" t="s">
        <v>4</v>
      </c>
      <c r="F8" s="206"/>
      <c r="G8" s="206"/>
      <c r="H8" s="206"/>
      <c r="I8" s="206"/>
      <c r="J8" s="173">
        <v>120</v>
      </c>
      <c r="K8" s="207" t="s">
        <v>0</v>
      </c>
      <c r="L8" s="207"/>
      <c r="AD8" s="216" t="s">
        <v>6</v>
      </c>
      <c r="AE8" s="216"/>
      <c r="AF8" s="216"/>
      <c r="AG8" s="216"/>
      <c r="AH8" s="216"/>
      <c r="AI8" s="216"/>
      <c r="AJ8" s="216"/>
      <c r="AK8" s="216"/>
    </row>
    <row r="9" spans="2:43" ht="18.75" x14ac:dyDescent="0.3">
      <c r="E9" s="206" t="s">
        <v>5</v>
      </c>
      <c r="F9" s="206"/>
      <c r="G9" s="206"/>
      <c r="H9" s="206"/>
      <c r="I9" s="206"/>
      <c r="J9" s="173">
        <v>12</v>
      </c>
      <c r="K9" s="207" t="s">
        <v>0</v>
      </c>
      <c r="L9" s="207"/>
      <c r="AD9" s="206" t="s">
        <v>3</v>
      </c>
      <c r="AE9" s="206"/>
      <c r="AF9" s="206"/>
      <c r="AG9" s="206"/>
      <c r="AH9" s="206"/>
      <c r="AI9" s="169">
        <f>(J7+10)</f>
        <v>90</v>
      </c>
      <c r="AJ9" s="207" t="s">
        <v>0</v>
      </c>
      <c r="AK9" s="207"/>
    </row>
    <row r="10" spans="2:43" ht="26.25" customHeight="1" x14ac:dyDescent="0.3">
      <c r="E10" s="206" t="s">
        <v>44</v>
      </c>
      <c r="F10" s="206"/>
      <c r="G10" s="206"/>
      <c r="H10" s="206"/>
      <c r="I10" s="206"/>
      <c r="J10" s="168">
        <f>(J7*J8*J9)/1000000</f>
        <v>0.1152</v>
      </c>
      <c r="K10" s="120" t="s">
        <v>8</v>
      </c>
      <c r="L10" s="120"/>
      <c r="AD10" s="206" t="s">
        <v>4</v>
      </c>
      <c r="AE10" s="206"/>
      <c r="AF10" s="206"/>
      <c r="AG10" s="206"/>
      <c r="AH10" s="206"/>
      <c r="AI10" s="169">
        <f>J8</f>
        <v>120</v>
      </c>
      <c r="AJ10" s="207" t="s">
        <v>0</v>
      </c>
      <c r="AK10" s="207"/>
    </row>
    <row r="11" spans="2:43" ht="18.75" x14ac:dyDescent="0.3">
      <c r="M11" s="87"/>
      <c r="AD11" s="206" t="s">
        <v>5</v>
      </c>
      <c r="AE11" s="206"/>
      <c r="AF11" s="206"/>
      <c r="AG11" s="206"/>
      <c r="AH11" s="206"/>
      <c r="AI11" s="169">
        <f>(J9+4)</f>
        <v>16</v>
      </c>
      <c r="AJ11" s="207" t="s">
        <v>0</v>
      </c>
      <c r="AK11" s="207"/>
    </row>
    <row r="12" spans="2:43" ht="18.75" x14ac:dyDescent="0.3">
      <c r="AD12" s="206" t="s">
        <v>44</v>
      </c>
      <c r="AE12" s="206"/>
      <c r="AF12" s="206"/>
      <c r="AG12" s="206"/>
      <c r="AH12" s="206"/>
      <c r="AI12" s="168">
        <f>(AI9*AI10*AI11)/1000000</f>
        <v>0.17280000000000001</v>
      </c>
      <c r="AJ12" s="120" t="s">
        <v>8</v>
      </c>
      <c r="AK12" s="120"/>
    </row>
    <row r="13" spans="2:43" x14ac:dyDescent="0.25">
      <c r="AD13" s="121"/>
      <c r="AE13" s="121"/>
      <c r="AF13" s="121"/>
      <c r="AG13" s="121"/>
      <c r="AH13" s="121"/>
      <c r="AI13" s="122"/>
      <c r="AJ13" s="118"/>
      <c r="AK13" s="118"/>
    </row>
    <row r="14" spans="2:43" x14ac:dyDescent="0.25">
      <c r="AD14" s="121"/>
      <c r="AE14" s="121"/>
      <c r="AF14" s="121"/>
      <c r="AG14" s="121"/>
      <c r="AH14" s="121"/>
      <c r="AI14" s="122"/>
      <c r="AJ14" s="118"/>
      <c r="AK14" s="118"/>
    </row>
    <row r="15" spans="2:43" ht="13.9" customHeight="1" x14ac:dyDescent="0.25">
      <c r="B15" s="208" t="s">
        <v>22</v>
      </c>
      <c r="C15" s="208"/>
      <c r="D15" s="208"/>
      <c r="E15" s="208"/>
      <c r="F15" s="208"/>
      <c r="G15" s="123" t="s">
        <v>32</v>
      </c>
      <c r="H15" s="209">
        <f>'YILLIK KAPASİTE'!K7</f>
        <v>67.2</v>
      </c>
      <c r="I15" s="209"/>
      <c r="J15" s="203" t="s">
        <v>30</v>
      </c>
      <c r="K15" s="204"/>
      <c r="L15" s="204"/>
      <c r="M15" s="205"/>
      <c r="AL15" s="87"/>
    </row>
    <row r="16" spans="2:43" ht="14.45" customHeight="1" x14ac:dyDescent="0.25">
      <c r="B16" s="206" t="s">
        <v>24</v>
      </c>
      <c r="C16" s="206"/>
      <c r="D16" s="206"/>
      <c r="E16" s="206"/>
      <c r="F16" s="206"/>
      <c r="G16" s="123" t="s">
        <v>32</v>
      </c>
      <c r="H16" s="210">
        <v>60</v>
      </c>
      <c r="I16" s="211"/>
      <c r="J16" s="203" t="s">
        <v>43</v>
      </c>
      <c r="K16" s="204"/>
      <c r="L16" s="204"/>
      <c r="M16" s="205"/>
    </row>
    <row r="17" spans="1:38" ht="14.45" customHeight="1" x14ac:dyDescent="0.25">
      <c r="B17" s="206" t="s">
        <v>25</v>
      </c>
      <c r="C17" s="206"/>
      <c r="D17" s="206"/>
      <c r="E17" s="206"/>
      <c r="F17" s="206"/>
      <c r="G17" s="123" t="s">
        <v>32</v>
      </c>
      <c r="H17" s="209">
        <f>'YILLIK KAPASİTE'!K10</f>
        <v>40.32</v>
      </c>
      <c r="I17" s="209"/>
      <c r="J17" s="203" t="s">
        <v>30</v>
      </c>
      <c r="K17" s="204"/>
      <c r="L17" s="204"/>
      <c r="M17" s="205"/>
      <c r="AA17" s="208" t="s">
        <v>22</v>
      </c>
      <c r="AB17" s="208"/>
      <c r="AC17" s="208"/>
      <c r="AD17" s="208"/>
      <c r="AE17" s="208"/>
      <c r="AF17" s="123" t="s">
        <v>32</v>
      </c>
      <c r="AG17" s="209">
        <f>'YILLIK KAPASİTE'!K7</f>
        <v>67.2</v>
      </c>
      <c r="AH17" s="209"/>
      <c r="AI17" s="203" t="s">
        <v>30</v>
      </c>
      <c r="AJ17" s="204"/>
      <c r="AK17" s="204"/>
      <c r="AL17" s="205"/>
    </row>
    <row r="18" spans="1:38" ht="14.45" customHeight="1" x14ac:dyDescent="0.25">
      <c r="B18" s="206" t="s">
        <v>23</v>
      </c>
      <c r="C18" s="206"/>
      <c r="D18" s="206"/>
      <c r="E18" s="206"/>
      <c r="F18" s="206"/>
      <c r="G18" s="123" t="s">
        <v>32</v>
      </c>
      <c r="H18" s="203" t="s">
        <v>28</v>
      </c>
      <c r="I18" s="204"/>
      <c r="J18" s="204"/>
      <c r="K18" s="204"/>
      <c r="L18" s="204"/>
      <c r="M18" s="205"/>
      <c r="AA18" s="206" t="s">
        <v>24</v>
      </c>
      <c r="AB18" s="206"/>
      <c r="AC18" s="206"/>
      <c r="AD18" s="206"/>
      <c r="AE18" s="206"/>
      <c r="AF18" s="123" t="s">
        <v>32</v>
      </c>
      <c r="AG18" s="210">
        <v>60</v>
      </c>
      <c r="AH18" s="211"/>
      <c r="AI18" s="203" t="s">
        <v>43</v>
      </c>
      <c r="AJ18" s="204"/>
      <c r="AK18" s="204"/>
      <c r="AL18" s="205"/>
    </row>
    <row r="19" spans="1:38" ht="14.45" customHeight="1" x14ac:dyDescent="0.25">
      <c r="B19" s="206" t="s">
        <v>38</v>
      </c>
      <c r="C19" s="206"/>
      <c r="D19" s="206"/>
      <c r="E19" s="206"/>
      <c r="F19" s="206"/>
      <c r="G19" s="123" t="s">
        <v>32</v>
      </c>
      <c r="H19" s="212">
        <f>ROUNDUP(H17/J10,0.1)</f>
        <v>350</v>
      </c>
      <c r="I19" s="212"/>
      <c r="J19" s="212"/>
      <c r="K19" s="209" t="s">
        <v>9</v>
      </c>
      <c r="L19" s="209"/>
      <c r="M19" s="209"/>
      <c r="AA19" s="206" t="s">
        <v>25</v>
      </c>
      <c r="AB19" s="206"/>
      <c r="AC19" s="206"/>
      <c r="AD19" s="206"/>
      <c r="AE19" s="206"/>
      <c r="AF19" s="123" t="s">
        <v>32</v>
      </c>
      <c r="AG19" s="209">
        <f>'YILLIK KAPASİTE'!K10</f>
        <v>40.32</v>
      </c>
      <c r="AH19" s="209"/>
      <c r="AI19" s="203" t="s">
        <v>30</v>
      </c>
      <c r="AJ19" s="204"/>
      <c r="AK19" s="204"/>
      <c r="AL19" s="205"/>
    </row>
    <row r="20" spans="1:38" ht="14.45" customHeight="1" x14ac:dyDescent="0.25">
      <c r="B20" s="206" t="s">
        <v>120</v>
      </c>
      <c r="C20" s="206"/>
      <c r="D20" s="206"/>
      <c r="E20" s="206"/>
      <c r="F20" s="206"/>
      <c r="G20" s="123" t="s">
        <v>32</v>
      </c>
      <c r="H20" s="212">
        <f>ROUNDUP(H19*2,0.1)</f>
        <v>700</v>
      </c>
      <c r="I20" s="212"/>
      <c r="J20" s="212"/>
      <c r="K20" s="209" t="s">
        <v>10</v>
      </c>
      <c r="L20" s="209"/>
      <c r="M20" s="209"/>
      <c r="S20" s="88"/>
      <c r="T20" s="88"/>
      <c r="U20" s="88"/>
      <c r="X20" s="215"/>
      <c r="AA20" s="206" t="s">
        <v>23</v>
      </c>
      <c r="AB20" s="206"/>
      <c r="AC20" s="206"/>
      <c r="AD20" s="206"/>
      <c r="AE20" s="206"/>
      <c r="AF20" s="123" t="s">
        <v>32</v>
      </c>
      <c r="AG20" s="203" t="s">
        <v>28</v>
      </c>
      <c r="AH20" s="204"/>
      <c r="AI20" s="204"/>
      <c r="AJ20" s="204"/>
      <c r="AK20" s="204"/>
      <c r="AL20" s="205"/>
    </row>
    <row r="21" spans="1:38" ht="14.45" customHeight="1" x14ac:dyDescent="0.25">
      <c r="B21" s="206" t="s">
        <v>45</v>
      </c>
      <c r="C21" s="206"/>
      <c r="D21" s="206"/>
      <c r="E21" s="206"/>
      <c r="F21" s="206"/>
      <c r="G21" s="123" t="s">
        <v>32</v>
      </c>
      <c r="H21" s="212">
        <f>H20*300</f>
        <v>210000</v>
      </c>
      <c r="I21" s="212"/>
      <c r="J21" s="212"/>
      <c r="K21" s="209" t="s">
        <v>11</v>
      </c>
      <c r="L21" s="209"/>
      <c r="M21" s="209"/>
      <c r="S21" s="88"/>
      <c r="T21" s="88"/>
      <c r="U21" s="88"/>
      <c r="X21" s="215"/>
      <c r="Y21" s="87"/>
      <c r="AA21" s="206" t="s">
        <v>38</v>
      </c>
      <c r="AB21" s="206"/>
      <c r="AC21" s="206"/>
      <c r="AD21" s="206"/>
      <c r="AE21" s="206"/>
      <c r="AF21" s="123" t="s">
        <v>32</v>
      </c>
      <c r="AG21" s="212">
        <f>ROUNDUP(AG19/AI12,0.1)</f>
        <v>234</v>
      </c>
      <c r="AH21" s="212"/>
      <c r="AI21" s="209" t="s">
        <v>12</v>
      </c>
      <c r="AJ21" s="209"/>
      <c r="AK21" s="209"/>
      <c r="AL21" s="209"/>
    </row>
    <row r="22" spans="1:38" ht="14.45" customHeight="1" x14ac:dyDescent="0.25">
      <c r="S22" s="88"/>
      <c r="T22" s="88"/>
      <c r="U22" s="88"/>
      <c r="X22" s="215"/>
      <c r="AA22" s="206" t="s">
        <v>40</v>
      </c>
      <c r="AB22" s="206"/>
      <c r="AC22" s="206"/>
      <c r="AD22" s="206"/>
      <c r="AE22" s="206"/>
      <c r="AF22" s="123" t="s">
        <v>32</v>
      </c>
      <c r="AG22" s="212">
        <f>ROUNDUP(AG21*2,0.1)</f>
        <v>468</v>
      </c>
      <c r="AH22" s="212"/>
      <c r="AI22" s="209" t="s">
        <v>13</v>
      </c>
      <c r="AJ22" s="209"/>
      <c r="AK22" s="209"/>
      <c r="AL22" s="209"/>
    </row>
    <row r="23" spans="1:38" ht="14.45" customHeight="1" x14ac:dyDescent="0.25">
      <c r="S23" s="88"/>
      <c r="T23" s="88"/>
      <c r="U23" s="88"/>
      <c r="AA23" s="206" t="s">
        <v>45</v>
      </c>
      <c r="AB23" s="206"/>
      <c r="AC23" s="206"/>
      <c r="AD23" s="206"/>
      <c r="AE23" s="206"/>
      <c r="AF23" s="123" t="s">
        <v>32</v>
      </c>
      <c r="AG23" s="212">
        <f>AG22*300</f>
        <v>140400</v>
      </c>
      <c r="AH23" s="212"/>
      <c r="AI23" s="209" t="s">
        <v>14</v>
      </c>
      <c r="AJ23" s="209"/>
      <c r="AK23" s="209"/>
      <c r="AL23" s="209"/>
    </row>
    <row r="24" spans="1:38" ht="14.45" customHeight="1" x14ac:dyDescent="0.25">
      <c r="S24" s="88"/>
      <c r="T24" s="88"/>
      <c r="U24" s="88"/>
      <c r="AA24" s="206" t="s">
        <v>38</v>
      </c>
      <c r="AB24" s="206"/>
      <c r="AC24" s="206"/>
      <c r="AD24" s="206"/>
      <c r="AE24" s="206"/>
      <c r="AF24" s="123" t="s">
        <v>32</v>
      </c>
      <c r="AG24" s="212">
        <f>ROUNDUP(AG21*2,0.1)</f>
        <v>468</v>
      </c>
      <c r="AH24" s="212"/>
      <c r="AI24" s="209" t="s">
        <v>9</v>
      </c>
      <c r="AJ24" s="209"/>
      <c r="AK24" s="209"/>
      <c r="AL24" s="209"/>
    </row>
    <row r="25" spans="1:38" ht="14.45" customHeight="1" x14ac:dyDescent="0.25">
      <c r="S25" s="88"/>
      <c r="T25" s="88"/>
      <c r="U25" s="88"/>
      <c r="AA25" s="206" t="s">
        <v>120</v>
      </c>
      <c r="AB25" s="206"/>
      <c r="AC25" s="206"/>
      <c r="AD25" s="206"/>
      <c r="AE25" s="206"/>
      <c r="AF25" s="123" t="s">
        <v>32</v>
      </c>
      <c r="AG25" s="212">
        <f>ROUNDUP(AG24*2,0.1)</f>
        <v>936</v>
      </c>
      <c r="AH25" s="212"/>
      <c r="AI25" s="209" t="s">
        <v>10</v>
      </c>
      <c r="AJ25" s="209"/>
      <c r="AK25" s="209"/>
      <c r="AL25" s="209"/>
    </row>
    <row r="26" spans="1:38" ht="13.9" customHeight="1" x14ac:dyDescent="0.25">
      <c r="A26" s="214" t="s">
        <v>36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124"/>
      <c r="AA26" s="206" t="s">
        <v>45</v>
      </c>
      <c r="AB26" s="206"/>
      <c r="AC26" s="206"/>
      <c r="AD26" s="206"/>
      <c r="AE26" s="206"/>
      <c r="AF26" s="123" t="s">
        <v>32</v>
      </c>
      <c r="AG26" s="212">
        <f t="shared" ref="AG26" si="0">AG25*300</f>
        <v>280800</v>
      </c>
      <c r="AH26" s="212"/>
      <c r="AI26" s="209" t="s">
        <v>11</v>
      </c>
      <c r="AJ26" s="209"/>
      <c r="AK26" s="209"/>
      <c r="AL26" s="209"/>
    </row>
    <row r="27" spans="1:38" ht="13.9" customHeight="1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</row>
  </sheetData>
  <sheetProtection sheet="1" objects="1" scenarios="1"/>
  <mergeCells count="69">
    <mergeCell ref="A26:Y26"/>
    <mergeCell ref="X20:X22"/>
    <mergeCell ref="AA23:AE23"/>
    <mergeCell ref="AD8:AK8"/>
    <mergeCell ref="AG23:AH23"/>
    <mergeCell ref="AG24:AH24"/>
    <mergeCell ref="AI19:AL19"/>
    <mergeCell ref="AA20:AE20"/>
    <mergeCell ref="AG20:AL20"/>
    <mergeCell ref="AG25:AH25"/>
    <mergeCell ref="AJ9:AK9"/>
    <mergeCell ref="AD10:AH10"/>
    <mergeCell ref="AJ10:AK10"/>
    <mergeCell ref="AD11:AH11"/>
    <mergeCell ref="AJ11:AK11"/>
    <mergeCell ref="AD12:AH12"/>
    <mergeCell ref="R1:AC2"/>
    <mergeCell ref="AI26:AL26"/>
    <mergeCell ref="AI21:AL21"/>
    <mergeCell ref="AI22:AL22"/>
    <mergeCell ref="AI23:AL23"/>
    <mergeCell ref="AI24:AL24"/>
    <mergeCell ref="AI25:AL25"/>
    <mergeCell ref="AA26:AE26"/>
    <mergeCell ref="AA21:AE21"/>
    <mergeCell ref="AA22:AE22"/>
    <mergeCell ref="AG21:AH21"/>
    <mergeCell ref="AG22:AH22"/>
    <mergeCell ref="AA19:AE19"/>
    <mergeCell ref="AG19:AH19"/>
    <mergeCell ref="AG26:AH26"/>
    <mergeCell ref="AD9:AH9"/>
    <mergeCell ref="AA17:AE17"/>
    <mergeCell ref="AG17:AH17"/>
    <mergeCell ref="AI17:AL17"/>
    <mergeCell ref="AA18:AE18"/>
    <mergeCell ref="AG18:AH18"/>
    <mergeCell ref="AI18:AL18"/>
    <mergeCell ref="AA24:AE24"/>
    <mergeCell ref="AA25:AE25"/>
    <mergeCell ref="B19:F19"/>
    <mergeCell ref="B20:F20"/>
    <mergeCell ref="B21:F21"/>
    <mergeCell ref="H21:J21"/>
    <mergeCell ref="K20:M20"/>
    <mergeCell ref="K21:M21"/>
    <mergeCell ref="K19:M19"/>
    <mergeCell ref="H15:I15"/>
    <mergeCell ref="H16:I16"/>
    <mergeCell ref="H17:I17"/>
    <mergeCell ref="H19:J19"/>
    <mergeCell ref="H20:J20"/>
    <mergeCell ref="J15:M15"/>
    <mergeCell ref="Y5:AN5"/>
    <mergeCell ref="J16:M16"/>
    <mergeCell ref="J17:M17"/>
    <mergeCell ref="H18:M18"/>
    <mergeCell ref="F5:T5"/>
    <mergeCell ref="E8:I8"/>
    <mergeCell ref="E9:I9"/>
    <mergeCell ref="K7:L7"/>
    <mergeCell ref="K8:L8"/>
    <mergeCell ref="K9:L9"/>
    <mergeCell ref="E7:I7"/>
    <mergeCell ref="E10:I10"/>
    <mergeCell ref="B18:F18"/>
    <mergeCell ref="B15:F15"/>
    <mergeCell ref="B16:F16"/>
    <mergeCell ref="B17:F17"/>
  </mergeCells>
  <pageMargins left="0.7" right="0.7" top="0.75" bottom="0.75" header="0.3" footer="0.3"/>
  <pageSetup paperSize="9" scale="52" orientation="landscape" r:id="rId1"/>
  <ignoredErrors>
    <ignoredError sqref="AG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O27"/>
  <sheetViews>
    <sheetView showGridLines="0" zoomScaleNormal="100" workbookViewId="0">
      <selection activeCell="M20" sqref="M20"/>
    </sheetView>
  </sheetViews>
  <sheetFormatPr defaultColWidth="6.5703125" defaultRowHeight="15" x14ac:dyDescent="0.25"/>
  <cols>
    <col min="1" max="3" width="6.5703125" style="88"/>
    <col min="4" max="4" width="3.140625" style="88" customWidth="1"/>
    <col min="5" max="5" width="9.85546875" style="88" customWidth="1"/>
    <col min="6" max="6" width="6.5703125" style="88"/>
    <col min="7" max="7" width="7.28515625" style="88" bestFit="1" customWidth="1"/>
    <col min="8" max="8" width="10.7109375" style="88" customWidth="1"/>
    <col min="9" max="9" width="9.28515625" style="88" customWidth="1"/>
    <col min="10" max="10" width="6.5703125" style="88" customWidth="1"/>
    <col min="11" max="11" width="10.140625" style="88" bestFit="1" customWidth="1"/>
    <col min="12" max="14" width="6.5703125" style="88"/>
    <col min="15" max="15" width="6.5703125" style="88" customWidth="1"/>
    <col min="16" max="16" width="3.28515625" style="88" customWidth="1"/>
    <col min="17" max="17" width="2.42578125" style="88" customWidth="1"/>
    <col min="18" max="18" width="4" style="88" customWidth="1"/>
    <col min="19" max="19" width="16.140625" style="88" customWidth="1"/>
    <col min="20" max="20" width="6.7109375" style="88" customWidth="1"/>
    <col min="21" max="21" width="11.42578125" style="88" customWidth="1"/>
    <col min="22" max="22" width="5.28515625" style="88" customWidth="1"/>
    <col min="23" max="23" width="15.7109375" style="88" customWidth="1"/>
    <col min="24" max="24" width="3.7109375" style="88" customWidth="1"/>
    <col min="25" max="26" width="9.28515625" style="88" customWidth="1"/>
    <col min="27" max="27" width="9.5703125" style="88" customWidth="1"/>
    <col min="28" max="29" width="3.7109375" style="88" customWidth="1"/>
    <col min="30" max="30" width="11" style="88" customWidth="1"/>
    <col min="31" max="31" width="3.7109375" style="88" customWidth="1"/>
    <col min="32" max="35" width="6.5703125" style="88"/>
    <col min="36" max="36" width="2.140625" style="88" customWidth="1"/>
    <col min="37" max="37" width="10.85546875" style="88" bestFit="1" customWidth="1"/>
    <col min="38" max="38" width="8" style="88" customWidth="1"/>
    <col min="39" max="16384" width="6.5703125" style="88"/>
  </cols>
  <sheetData>
    <row r="1" spans="2:40" x14ac:dyDescent="0.25">
      <c r="J1" s="213" t="s">
        <v>129</v>
      </c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2:40" x14ac:dyDescent="0.25"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4" spans="2:40" ht="14.45" customHeight="1" x14ac:dyDescent="0.25">
      <c r="B4" s="220" t="s">
        <v>128</v>
      </c>
      <c r="C4" s="220"/>
      <c r="D4" s="220"/>
      <c r="E4" s="220"/>
      <c r="F4" s="220"/>
      <c r="G4" s="220"/>
      <c r="H4" s="220"/>
      <c r="I4" s="220"/>
      <c r="J4" s="220"/>
    </row>
    <row r="5" spans="2:40" ht="15" customHeight="1" x14ac:dyDescent="0.25">
      <c r="B5" s="206" t="s">
        <v>33</v>
      </c>
      <c r="C5" s="206"/>
      <c r="D5" s="206"/>
      <c r="E5" s="206"/>
      <c r="F5" s="206"/>
      <c r="G5" s="206"/>
      <c r="H5" s="206"/>
      <c r="I5" s="174">
        <v>60</v>
      </c>
      <c r="J5" s="120" t="s">
        <v>0</v>
      </c>
    </row>
    <row r="6" spans="2:40" ht="14.45" customHeight="1" x14ac:dyDescent="0.25">
      <c r="B6" s="222" t="s">
        <v>34</v>
      </c>
      <c r="C6" s="222"/>
      <c r="D6" s="222"/>
      <c r="E6" s="222"/>
      <c r="F6" s="222"/>
      <c r="G6" s="222"/>
      <c r="H6" s="222"/>
      <c r="I6" s="174">
        <v>80</v>
      </c>
      <c r="J6" s="120" t="s">
        <v>0</v>
      </c>
    </row>
    <row r="7" spans="2:40" ht="15" customHeight="1" x14ac:dyDescent="0.25">
      <c r="B7" s="206" t="s">
        <v>46</v>
      </c>
      <c r="C7" s="206"/>
      <c r="D7" s="206"/>
      <c r="E7" s="206"/>
      <c r="F7" s="206"/>
      <c r="G7" s="206"/>
      <c r="H7" s="206"/>
      <c r="I7" s="174">
        <v>15</v>
      </c>
      <c r="J7" s="120" t="s">
        <v>0</v>
      </c>
      <c r="K7" s="163"/>
    </row>
    <row r="8" spans="2:40" ht="14.45" customHeight="1" x14ac:dyDescent="0.25">
      <c r="B8" s="208" t="s">
        <v>47</v>
      </c>
      <c r="C8" s="208"/>
      <c r="D8" s="208"/>
      <c r="E8" s="208"/>
      <c r="F8" s="208"/>
      <c r="G8" s="208"/>
      <c r="H8" s="208"/>
      <c r="I8" s="174">
        <v>10</v>
      </c>
      <c r="J8" s="120" t="s">
        <v>0</v>
      </c>
      <c r="K8" s="163">
        <f>(I5*I6*I7)/1000000</f>
        <v>7.1999999999999995E-2</v>
      </c>
    </row>
    <row r="9" spans="2:40" ht="14.45" customHeight="1" x14ac:dyDescent="0.25">
      <c r="B9" s="208" t="s">
        <v>48</v>
      </c>
      <c r="C9" s="208"/>
      <c r="D9" s="208"/>
      <c r="E9" s="208"/>
      <c r="F9" s="208"/>
      <c r="G9" s="208"/>
      <c r="H9" s="208"/>
      <c r="I9" s="126">
        <f>(I5)*(I6)*(I7+I8)/1000000</f>
        <v>0.12</v>
      </c>
      <c r="J9" s="127" t="s">
        <v>30</v>
      </c>
      <c r="K9" s="163"/>
    </row>
    <row r="10" spans="2:40" x14ac:dyDescent="0.25">
      <c r="E10" s="35"/>
      <c r="F10" s="35"/>
      <c r="G10" s="35"/>
      <c r="H10" s="35"/>
      <c r="I10" s="35"/>
      <c r="J10" s="164">
        <f>I7+I8</f>
        <v>25</v>
      </c>
      <c r="K10" s="163"/>
      <c r="L10" s="35"/>
    </row>
    <row r="11" spans="2:40" x14ac:dyDescent="0.25">
      <c r="E11" s="35"/>
      <c r="F11" s="35"/>
      <c r="G11" s="35"/>
      <c r="H11" s="35"/>
      <c r="I11" s="35"/>
      <c r="J11" s="35"/>
      <c r="K11" s="163">
        <f>H18*0.85</f>
        <v>34.271999999999998</v>
      </c>
      <c r="L11" s="35"/>
      <c r="AC11" s="125"/>
      <c r="AD11" s="125"/>
    </row>
    <row r="12" spans="2:40" x14ac:dyDescent="0.25">
      <c r="K12" s="163"/>
      <c r="S12" s="161"/>
      <c r="T12" s="161"/>
      <c r="U12" s="161"/>
      <c r="V12" s="161"/>
      <c r="W12" s="161"/>
      <c r="X12" s="161"/>
      <c r="Y12" s="161"/>
      <c r="Z12" s="161"/>
      <c r="AA12" s="161"/>
      <c r="AB12" s="125"/>
      <c r="AC12" s="125"/>
      <c r="AD12" s="125"/>
    </row>
    <row r="13" spans="2:40" ht="15.75" thickBot="1" x14ac:dyDescent="0.3">
      <c r="S13" s="161"/>
      <c r="T13" s="161"/>
      <c r="U13" s="161"/>
      <c r="V13" s="161"/>
      <c r="W13" s="161"/>
      <c r="X13" s="161"/>
      <c r="Y13" s="161"/>
      <c r="Z13" s="161"/>
      <c r="AA13" s="161"/>
      <c r="AB13" s="125"/>
      <c r="AC13" s="125"/>
      <c r="AD13" s="125"/>
    </row>
    <row r="14" spans="2:40" ht="15.75" thickBot="1" x14ac:dyDescent="0.3">
      <c r="B14" s="217" t="s">
        <v>73</v>
      </c>
      <c r="C14" s="218"/>
      <c r="D14" s="218"/>
      <c r="E14" s="218"/>
      <c r="F14" s="218"/>
      <c r="G14" s="218"/>
      <c r="H14" s="218"/>
      <c r="I14" s="219"/>
      <c r="S14" s="217" t="s">
        <v>74</v>
      </c>
      <c r="T14" s="218"/>
      <c r="U14" s="218"/>
      <c r="V14" s="218"/>
      <c r="W14" s="218"/>
      <c r="X14" s="218"/>
      <c r="Y14" s="219"/>
      <c r="Z14" s="162"/>
      <c r="AA14" s="125"/>
      <c r="AB14" s="125"/>
      <c r="AC14" s="125"/>
      <c r="AD14" s="125"/>
    </row>
    <row r="15" spans="2:40" x14ac:dyDescent="0.25"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</row>
    <row r="16" spans="2:40" ht="13.9" customHeight="1" x14ac:dyDescent="0.25">
      <c r="B16" s="208" t="s">
        <v>22</v>
      </c>
      <c r="C16" s="208"/>
      <c r="D16" s="208"/>
      <c r="E16" s="208"/>
      <c r="F16" s="208"/>
      <c r="G16" s="123" t="s">
        <v>32</v>
      </c>
      <c r="H16" s="128">
        <f>'YILLIK KAPASİTE'!K7</f>
        <v>67.2</v>
      </c>
      <c r="I16" s="129" t="s">
        <v>30</v>
      </c>
      <c r="S16" s="208" t="s">
        <v>22</v>
      </c>
      <c r="T16" s="208"/>
      <c r="U16" s="208"/>
      <c r="V16" s="208"/>
      <c r="W16" s="208"/>
      <c r="X16" s="111" t="s">
        <v>32</v>
      </c>
      <c r="Y16" s="130">
        <f>'YILLIK KAPASİTE'!K7</f>
        <v>67.2</v>
      </c>
      <c r="Z16" s="130" t="s">
        <v>30</v>
      </c>
      <c r="AN16" s="87"/>
    </row>
    <row r="17" spans="2:41" ht="14.45" customHeight="1" x14ac:dyDescent="0.25">
      <c r="B17" s="206" t="s">
        <v>24</v>
      </c>
      <c r="C17" s="206"/>
      <c r="D17" s="206"/>
      <c r="E17" s="206"/>
      <c r="F17" s="206"/>
      <c r="G17" s="123" t="s">
        <v>32</v>
      </c>
      <c r="H17" s="131">
        <v>60</v>
      </c>
      <c r="I17" s="129" t="s">
        <v>43</v>
      </c>
      <c r="S17" s="206" t="s">
        <v>24</v>
      </c>
      <c r="T17" s="206"/>
      <c r="U17" s="206"/>
      <c r="V17" s="206"/>
      <c r="W17" s="206"/>
      <c r="X17" s="111" t="s">
        <v>32</v>
      </c>
      <c r="Y17" s="130">
        <v>60</v>
      </c>
      <c r="Z17" s="130" t="s">
        <v>43</v>
      </c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spans="2:41" ht="14.45" customHeight="1" x14ac:dyDescent="0.25">
      <c r="B18" s="206" t="s">
        <v>25</v>
      </c>
      <c r="C18" s="206"/>
      <c r="D18" s="206"/>
      <c r="E18" s="206"/>
      <c r="F18" s="206"/>
      <c r="G18" s="123" t="s">
        <v>32</v>
      </c>
      <c r="H18" s="128">
        <f>'YILLIK KAPASİTE'!K10</f>
        <v>40.32</v>
      </c>
      <c r="I18" s="129" t="s">
        <v>30</v>
      </c>
      <c r="S18" s="206" t="s">
        <v>25</v>
      </c>
      <c r="T18" s="206"/>
      <c r="U18" s="206"/>
      <c r="V18" s="206"/>
      <c r="W18" s="206"/>
      <c r="X18" s="111" t="s">
        <v>32</v>
      </c>
      <c r="Y18" s="128">
        <f>'YILLIK KAPASİTE'!K10</f>
        <v>40.32</v>
      </c>
      <c r="Z18" s="130" t="s">
        <v>30</v>
      </c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spans="2:41" ht="14.45" customHeight="1" x14ac:dyDescent="0.25">
      <c r="B19" s="206" t="s">
        <v>23</v>
      </c>
      <c r="C19" s="206"/>
      <c r="D19" s="206"/>
      <c r="E19" s="206"/>
      <c r="F19" s="206"/>
      <c r="G19" s="123" t="s">
        <v>32</v>
      </c>
      <c r="H19" s="129" t="s">
        <v>28</v>
      </c>
      <c r="I19" s="129"/>
      <c r="S19" s="206" t="s">
        <v>23</v>
      </c>
      <c r="T19" s="206"/>
      <c r="U19" s="206"/>
      <c r="V19" s="206"/>
      <c r="W19" s="206"/>
      <c r="X19" s="111" t="s">
        <v>32</v>
      </c>
      <c r="Y19" s="206" t="s">
        <v>28</v>
      </c>
      <c r="Z19" s="206"/>
    </row>
    <row r="20" spans="2:41" ht="14.45" customHeight="1" x14ac:dyDescent="0.25">
      <c r="B20" s="206" t="s">
        <v>38</v>
      </c>
      <c r="C20" s="206"/>
      <c r="D20" s="206"/>
      <c r="E20" s="206"/>
      <c r="F20" s="206"/>
      <c r="G20" s="123" t="s">
        <v>32</v>
      </c>
      <c r="H20" s="130">
        <f>ROUNDUP(H18/I9,0.1)</f>
        <v>336</v>
      </c>
      <c r="I20" s="129" t="s">
        <v>9</v>
      </c>
      <c r="S20" s="206" t="s">
        <v>38</v>
      </c>
      <c r="T20" s="206"/>
      <c r="U20" s="206"/>
      <c r="V20" s="206"/>
      <c r="W20" s="206"/>
      <c r="X20" s="111" t="s">
        <v>32</v>
      </c>
      <c r="Y20" s="132">
        <f>ROUNDUP(K11/K8,0.1)</f>
        <v>476</v>
      </c>
      <c r="Z20" s="127" t="s">
        <v>9</v>
      </c>
      <c r="AA20" s="87"/>
    </row>
    <row r="21" spans="2:41" ht="14.45" customHeight="1" x14ac:dyDescent="0.25">
      <c r="B21" s="206" t="s">
        <v>120</v>
      </c>
      <c r="C21" s="206"/>
      <c r="D21" s="206"/>
      <c r="E21" s="206"/>
      <c r="F21" s="206"/>
      <c r="G21" s="123" t="s">
        <v>32</v>
      </c>
      <c r="H21" s="132">
        <f>ROUNDUP(H20*2,0.1)</f>
        <v>672</v>
      </c>
      <c r="I21" s="129" t="s">
        <v>10</v>
      </c>
      <c r="S21" s="206" t="s">
        <v>120</v>
      </c>
      <c r="T21" s="206"/>
      <c r="U21" s="206"/>
      <c r="V21" s="206"/>
      <c r="W21" s="206"/>
      <c r="X21" s="111" t="s">
        <v>32</v>
      </c>
      <c r="Y21" s="130">
        <f>ROUNDUP(Y20*2,0.1)</f>
        <v>952</v>
      </c>
      <c r="Z21" s="127" t="s">
        <v>10</v>
      </c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spans="2:41" ht="14.45" customHeight="1" x14ac:dyDescent="0.25">
      <c r="B22" s="206" t="s">
        <v>45</v>
      </c>
      <c r="C22" s="206"/>
      <c r="D22" s="206"/>
      <c r="E22" s="206"/>
      <c r="F22" s="206"/>
      <c r="G22" s="123" t="s">
        <v>32</v>
      </c>
      <c r="H22" s="132">
        <f>H21*300</f>
        <v>201600</v>
      </c>
      <c r="I22" s="129" t="s">
        <v>11</v>
      </c>
      <c r="S22" s="206" t="s">
        <v>45</v>
      </c>
      <c r="T22" s="206"/>
      <c r="U22" s="206"/>
      <c r="V22" s="206"/>
      <c r="W22" s="206"/>
      <c r="X22" s="111" t="s">
        <v>32</v>
      </c>
      <c r="Y22" s="132">
        <f>Y21*300</f>
        <v>285600</v>
      </c>
      <c r="Z22" s="127" t="s">
        <v>11</v>
      </c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spans="2:41" x14ac:dyDescent="0.25">
      <c r="Z23" s="112"/>
    </row>
    <row r="25" spans="2:41" x14ac:dyDescent="0.25">
      <c r="B25" s="221" t="s">
        <v>36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X25" s="125"/>
      <c r="Y25" s="125"/>
      <c r="Z25" s="125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2:41" x14ac:dyDescent="0.25">
      <c r="X26" s="125"/>
      <c r="Y26" s="125"/>
      <c r="Z26" s="125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2:41" x14ac:dyDescent="0.25">
      <c r="X27" s="125"/>
      <c r="Y27" s="125"/>
      <c r="Z27" s="125"/>
    </row>
  </sheetData>
  <sheetProtection sheet="1" objects="1" scenarios="1"/>
  <mergeCells count="25">
    <mergeCell ref="J1:U2"/>
    <mergeCell ref="B18:F18"/>
    <mergeCell ref="B19:F19"/>
    <mergeCell ref="S22:W22"/>
    <mergeCell ref="B21:F21"/>
    <mergeCell ref="B22:F22"/>
    <mergeCell ref="B20:F20"/>
    <mergeCell ref="S20:W20"/>
    <mergeCell ref="S21:W21"/>
    <mergeCell ref="S18:W18"/>
    <mergeCell ref="S19:W19"/>
    <mergeCell ref="B16:F16"/>
    <mergeCell ref="S16:W16"/>
    <mergeCell ref="B17:F17"/>
    <mergeCell ref="S17:W17"/>
    <mergeCell ref="B14:I14"/>
    <mergeCell ref="S14:Y14"/>
    <mergeCell ref="Y19:Z19"/>
    <mergeCell ref="B4:J4"/>
    <mergeCell ref="B25:S25"/>
    <mergeCell ref="B6:H6"/>
    <mergeCell ref="B7:H7"/>
    <mergeCell ref="B8:H8"/>
    <mergeCell ref="B5:H5"/>
    <mergeCell ref="B9:H9"/>
  </mergeCell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52"/>
  <sheetViews>
    <sheetView showGridLines="0" topLeftCell="A4" zoomScale="73" zoomScaleNormal="73" workbookViewId="0">
      <selection activeCell="J28" sqref="J28"/>
    </sheetView>
  </sheetViews>
  <sheetFormatPr defaultColWidth="6.5703125" defaultRowHeight="15" x14ac:dyDescent="0.25"/>
  <cols>
    <col min="1" max="2" width="6.5703125" style="1"/>
    <col min="3" max="3" width="3.140625" style="1" customWidth="1"/>
    <col min="4" max="4" width="10.85546875" style="1" customWidth="1"/>
    <col min="5" max="5" width="8" style="1" customWidth="1"/>
    <col min="6" max="6" width="9.5703125" style="1" customWidth="1"/>
    <col min="7" max="7" width="8.7109375" style="1" customWidth="1"/>
    <col min="8" max="8" width="9.42578125" style="1" customWidth="1"/>
    <col min="9" max="9" width="12.85546875" style="1" customWidth="1"/>
    <col min="10" max="10" width="11.140625" style="1" customWidth="1"/>
    <col min="11" max="11" width="8.5703125" style="1" customWidth="1"/>
    <col min="12" max="12" width="3.85546875" style="1" customWidth="1"/>
    <col min="13" max="13" width="4" style="1" customWidth="1"/>
    <col min="14" max="14" width="16.140625" style="1" customWidth="1"/>
    <col min="15" max="15" width="7.7109375" style="1" customWidth="1"/>
    <col min="16" max="16" width="11.42578125" style="1" customWidth="1"/>
    <col min="17" max="17" width="7.7109375" style="1" customWidth="1"/>
    <col min="18" max="18" width="20.7109375" style="1" customWidth="1"/>
    <col min="19" max="19" width="9.85546875" style="1" customWidth="1"/>
    <col min="20" max="20" width="4.85546875" style="1" customWidth="1"/>
    <col min="21" max="21" width="3.7109375" style="1" customWidth="1"/>
    <col min="22" max="22" width="4.85546875" style="1" customWidth="1"/>
    <col min="23" max="23" width="20" style="1" customWidth="1"/>
    <col min="24" max="24" width="3.7109375" style="1" customWidth="1"/>
    <col min="25" max="26" width="6.5703125" style="1"/>
    <col min="27" max="27" width="12.28515625" style="1" customWidth="1"/>
    <col min="28" max="28" width="13.28515625" style="1" customWidth="1"/>
    <col min="29" max="29" width="25.140625" style="1" customWidth="1"/>
    <col min="30" max="30" width="14.42578125" style="1" customWidth="1"/>
    <col min="31" max="31" width="8" style="1" customWidth="1"/>
    <col min="32" max="32" width="0" style="1" hidden="1" customWidth="1"/>
    <col min="33" max="34" width="6.5703125" style="1"/>
    <col min="35" max="35" width="13.85546875" style="1" customWidth="1"/>
    <col min="36" max="16384" width="6.5703125" style="1"/>
  </cols>
  <sheetData>
    <row r="1" spans="1:37" x14ac:dyDescent="0.25">
      <c r="G1" s="259" t="s">
        <v>131</v>
      </c>
      <c r="H1" s="259"/>
      <c r="I1" s="259"/>
      <c r="J1" s="259"/>
      <c r="K1" s="259"/>
      <c r="L1" s="259"/>
      <c r="M1" s="259"/>
      <c r="N1" s="259"/>
    </row>
    <row r="2" spans="1:37" x14ac:dyDescent="0.25">
      <c r="G2" s="259"/>
      <c r="H2" s="259"/>
      <c r="I2" s="259"/>
      <c r="J2" s="259"/>
      <c r="K2" s="259"/>
      <c r="L2" s="259"/>
      <c r="M2" s="259"/>
      <c r="N2" s="259"/>
    </row>
    <row r="3" spans="1:37" x14ac:dyDescent="0.25">
      <c r="G3" s="259"/>
      <c r="H3" s="259"/>
      <c r="I3" s="259"/>
      <c r="J3" s="259"/>
      <c r="K3" s="259"/>
      <c r="L3" s="259"/>
      <c r="M3" s="259"/>
      <c r="N3" s="259"/>
    </row>
    <row r="4" spans="1:37" ht="15.75" thickBot="1" x14ac:dyDescent="0.3"/>
    <row r="5" spans="1:37" ht="19.5" thickBot="1" x14ac:dyDescent="0.35">
      <c r="D5" s="264" t="s">
        <v>21</v>
      </c>
      <c r="E5" s="265"/>
      <c r="F5" s="265"/>
      <c r="G5" s="265"/>
      <c r="H5" s="266"/>
      <c r="L5" s="264" t="s">
        <v>60</v>
      </c>
      <c r="M5" s="265"/>
      <c r="N5" s="265"/>
      <c r="O5" s="265"/>
      <c r="P5" s="265"/>
      <c r="Q5" s="265"/>
      <c r="R5" s="266"/>
    </row>
    <row r="6" spans="1:37" ht="18.600000000000001" customHeight="1" x14ac:dyDescent="0.25"/>
    <row r="7" spans="1:37" ht="86.25" x14ac:dyDescent="0.25">
      <c r="D7" s="262" t="s">
        <v>15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</row>
    <row r="8" spans="1:37" x14ac:dyDescent="0.25">
      <c r="D8" s="263"/>
      <c r="E8" s="175">
        <v>80</v>
      </c>
      <c r="F8" s="175">
        <v>5</v>
      </c>
      <c r="G8" s="175">
        <v>40</v>
      </c>
      <c r="H8" s="176">
        <v>50</v>
      </c>
      <c r="I8" s="175">
        <v>2.5</v>
      </c>
      <c r="L8" s="260"/>
      <c r="M8" s="260"/>
      <c r="N8" s="260"/>
      <c r="O8" s="260"/>
      <c r="P8" s="260"/>
      <c r="Q8" s="260"/>
      <c r="R8" s="260"/>
      <c r="S8" s="260"/>
    </row>
    <row r="9" spans="1:37" x14ac:dyDescent="0.25">
      <c r="D9" s="84"/>
      <c r="E9" s="84"/>
      <c r="F9" s="84"/>
      <c r="G9" s="84"/>
      <c r="H9" s="84"/>
      <c r="I9" s="84"/>
      <c r="J9" s="84"/>
      <c r="L9" s="151"/>
      <c r="M9" s="151"/>
      <c r="N9" s="151"/>
      <c r="O9" s="151"/>
      <c r="P9" s="151"/>
      <c r="Q9" s="151"/>
      <c r="R9" s="151"/>
      <c r="S9" s="151"/>
      <c r="V9" s="258" t="s">
        <v>86</v>
      </c>
      <c r="W9" s="258"/>
      <c r="X9" s="258"/>
      <c r="Y9" s="258"/>
      <c r="Z9" s="258"/>
      <c r="AA9" s="258"/>
      <c r="AB9" s="258"/>
      <c r="AC9" s="258"/>
      <c r="AD9" s="258"/>
      <c r="AH9" s="4"/>
    </row>
    <row r="10" spans="1:37" x14ac:dyDescent="0.25">
      <c r="A10" s="5"/>
      <c r="B10" s="5"/>
      <c r="C10" s="178" t="s">
        <v>114</v>
      </c>
      <c r="D10" s="178"/>
      <c r="E10" s="178"/>
      <c r="F10" s="178"/>
      <c r="G10" s="178"/>
      <c r="H10" s="178"/>
      <c r="I10" s="178"/>
      <c r="J10" s="178"/>
      <c r="K10" s="2"/>
      <c r="L10" s="261" t="s">
        <v>85</v>
      </c>
      <c r="M10" s="261"/>
      <c r="N10" s="261"/>
      <c r="O10" s="261"/>
      <c r="P10" s="261"/>
      <c r="Q10" s="261"/>
      <c r="R10" s="261"/>
      <c r="S10" s="261"/>
    </row>
    <row r="11" spans="1:37" x14ac:dyDescent="0.25">
      <c r="H11" s="7"/>
      <c r="V11" s="238" t="s">
        <v>113</v>
      </c>
      <c r="W11" s="238"/>
      <c r="X11" s="238"/>
      <c r="Y11" s="238"/>
      <c r="Z11" s="238"/>
      <c r="AA11" s="238"/>
      <c r="AB11" s="238"/>
      <c r="AC11" s="238"/>
      <c r="AD11" s="3"/>
    </row>
    <row r="12" spans="1:37" x14ac:dyDescent="0.25">
      <c r="C12" s="232" t="s">
        <v>49</v>
      </c>
      <c r="D12" s="233"/>
      <c r="E12" s="233"/>
      <c r="F12" s="233"/>
      <c r="G12" s="233"/>
      <c r="H12" s="233"/>
      <c r="I12" s="233"/>
      <c r="J12" s="234"/>
      <c r="L12" s="232" t="s">
        <v>51</v>
      </c>
      <c r="M12" s="233"/>
      <c r="N12" s="233"/>
      <c r="O12" s="233"/>
      <c r="P12" s="233"/>
      <c r="Q12" s="233"/>
      <c r="R12" s="233"/>
      <c r="S12" s="234"/>
      <c r="V12" s="238" t="s">
        <v>51</v>
      </c>
      <c r="W12" s="238"/>
      <c r="X12" s="238"/>
      <c r="Y12" s="238"/>
      <c r="Z12" s="238"/>
      <c r="AA12" s="238"/>
      <c r="AB12" s="238"/>
      <c r="AC12" s="238"/>
      <c r="AD12" s="60"/>
    </row>
    <row r="13" spans="1:37" ht="15" customHeight="1" x14ac:dyDescent="0.25">
      <c r="C13" s="226" t="s">
        <v>3</v>
      </c>
      <c r="D13" s="226"/>
      <c r="E13" s="226"/>
      <c r="F13" s="226"/>
      <c r="G13" s="226"/>
      <c r="H13" s="40">
        <f>E8</f>
        <v>80</v>
      </c>
      <c r="I13" s="231" t="s">
        <v>0</v>
      </c>
      <c r="J13" s="231"/>
      <c r="L13" s="155" t="s">
        <v>3</v>
      </c>
      <c r="M13" s="156"/>
      <c r="N13" s="156"/>
      <c r="O13" s="156"/>
      <c r="P13" s="157"/>
      <c r="Q13" s="40">
        <f>E8</f>
        <v>80</v>
      </c>
      <c r="R13" s="153" t="s">
        <v>0</v>
      </c>
      <c r="S13" s="154"/>
      <c r="V13" s="47" t="s">
        <v>3</v>
      </c>
      <c r="W13" s="61"/>
      <c r="X13" s="62"/>
      <c r="Y13" s="62"/>
      <c r="Z13" s="63"/>
      <c r="AA13" s="40">
        <f>E8</f>
        <v>80</v>
      </c>
      <c r="AB13" s="239" t="s">
        <v>0</v>
      </c>
      <c r="AC13" s="240"/>
      <c r="AD13" s="3"/>
      <c r="AJ13" s="2"/>
      <c r="AK13" s="2"/>
    </row>
    <row r="14" spans="1:37" ht="15" customHeight="1" x14ac:dyDescent="0.25">
      <c r="C14" s="226" t="s">
        <v>4</v>
      </c>
      <c r="D14" s="226"/>
      <c r="E14" s="226"/>
      <c r="F14" s="226"/>
      <c r="G14" s="226"/>
      <c r="H14" s="40">
        <f>E8</f>
        <v>80</v>
      </c>
      <c r="I14" s="231" t="s">
        <v>0</v>
      </c>
      <c r="J14" s="231"/>
      <c r="L14" s="155" t="s">
        <v>4</v>
      </c>
      <c r="M14" s="156"/>
      <c r="N14" s="156"/>
      <c r="O14" s="156"/>
      <c r="P14" s="157"/>
      <c r="Q14" s="40">
        <f>H14</f>
        <v>80</v>
      </c>
      <c r="R14" s="153" t="s">
        <v>0</v>
      </c>
      <c r="S14" s="154"/>
      <c r="V14" s="223" t="s">
        <v>4</v>
      </c>
      <c r="W14" s="224"/>
      <c r="X14" s="224"/>
      <c r="Y14" s="224"/>
      <c r="Z14" s="225"/>
      <c r="AA14" s="40">
        <f>H14</f>
        <v>80</v>
      </c>
      <c r="AB14" s="239" t="s">
        <v>0</v>
      </c>
      <c r="AC14" s="240"/>
      <c r="AD14" s="53"/>
    </row>
    <row r="15" spans="1:37" ht="15" customHeight="1" x14ac:dyDescent="0.25">
      <c r="C15" s="226" t="s">
        <v>5</v>
      </c>
      <c r="D15" s="226"/>
      <c r="E15" s="226"/>
      <c r="F15" s="226"/>
      <c r="G15" s="226"/>
      <c r="H15" s="40">
        <f>(H8)+(F8*2)+(I8)</f>
        <v>62.5</v>
      </c>
      <c r="I15" s="231" t="s">
        <v>0</v>
      </c>
      <c r="J15" s="231"/>
      <c r="L15" s="155" t="s">
        <v>5</v>
      </c>
      <c r="M15" s="156"/>
      <c r="N15" s="156"/>
      <c r="O15" s="156"/>
      <c r="P15" s="157"/>
      <c r="Q15" s="40">
        <f>(F8*2)+(I8*2)</f>
        <v>15</v>
      </c>
      <c r="R15" s="153" t="s">
        <v>0</v>
      </c>
      <c r="S15" s="154"/>
      <c r="V15" s="223" t="s">
        <v>5</v>
      </c>
      <c r="W15" s="224"/>
      <c r="X15" s="224"/>
      <c r="Y15" s="224"/>
      <c r="Z15" s="225"/>
      <c r="AA15" s="40">
        <f>(F8*2)+(I8*2)</f>
        <v>15</v>
      </c>
      <c r="AB15" s="239" t="s">
        <v>0</v>
      </c>
      <c r="AC15" s="240"/>
    </row>
    <row r="16" spans="1:37" ht="15" customHeight="1" x14ac:dyDescent="0.25">
      <c r="C16" s="226" t="s">
        <v>50</v>
      </c>
      <c r="D16" s="226"/>
      <c r="E16" s="226"/>
      <c r="F16" s="226"/>
      <c r="G16" s="226"/>
      <c r="H16" s="44">
        <f>(H13*H14*H15)/1000000</f>
        <v>0.4</v>
      </c>
      <c r="I16" s="239" t="s">
        <v>8</v>
      </c>
      <c r="J16" s="240"/>
      <c r="L16" s="223" t="s">
        <v>121</v>
      </c>
      <c r="M16" s="224"/>
      <c r="N16" s="224"/>
      <c r="O16" s="224"/>
      <c r="P16" s="225"/>
      <c r="Q16" s="45">
        <f>(Q13*Q14*Q15)/1000000</f>
        <v>9.6000000000000002E-2</v>
      </c>
      <c r="R16" s="239" t="s">
        <v>8</v>
      </c>
      <c r="S16" s="240"/>
      <c r="V16" s="226" t="s">
        <v>53</v>
      </c>
      <c r="W16" s="226"/>
      <c r="X16" s="226"/>
      <c r="Y16" s="226"/>
      <c r="Z16" s="226"/>
      <c r="AA16" s="45">
        <f>(AA13*AA14*AA15)/1000000</f>
        <v>9.6000000000000002E-2</v>
      </c>
      <c r="AB16" s="239" t="s">
        <v>8</v>
      </c>
      <c r="AC16" s="240"/>
    </row>
    <row r="18" spans="1:32" x14ac:dyDescent="0.25">
      <c r="L18" s="232" t="s">
        <v>52</v>
      </c>
      <c r="M18" s="233"/>
      <c r="N18" s="233"/>
      <c r="O18" s="233"/>
      <c r="P18" s="233"/>
      <c r="Q18" s="233"/>
      <c r="R18" s="233"/>
      <c r="S18" s="234"/>
      <c r="V18" s="232" t="s">
        <v>52</v>
      </c>
      <c r="W18" s="233"/>
      <c r="X18" s="233"/>
      <c r="Y18" s="233"/>
      <c r="Z18" s="233"/>
      <c r="AA18" s="233"/>
      <c r="AB18" s="233"/>
      <c r="AC18" s="234"/>
    </row>
    <row r="19" spans="1:32" ht="13.9" customHeight="1" x14ac:dyDescent="0.25">
      <c r="B19" s="255" t="s">
        <v>22</v>
      </c>
      <c r="C19" s="256"/>
      <c r="D19" s="256"/>
      <c r="E19" s="256"/>
      <c r="F19" s="257"/>
      <c r="G19" s="9" t="s">
        <v>32</v>
      </c>
      <c r="H19" s="152">
        <f>'YILLIK KAPASİTE'!K7</f>
        <v>67.2</v>
      </c>
      <c r="I19" s="152"/>
      <c r="J19" s="46" t="s">
        <v>30</v>
      </c>
      <c r="L19" s="155" t="s">
        <v>3</v>
      </c>
      <c r="M19" s="156"/>
      <c r="N19" s="156"/>
      <c r="O19" s="156"/>
      <c r="P19" s="157"/>
      <c r="Q19" s="40">
        <f>G8</f>
        <v>40</v>
      </c>
      <c r="R19" s="153" t="s">
        <v>0</v>
      </c>
      <c r="S19" s="154"/>
      <c r="V19" s="41" t="s">
        <v>3</v>
      </c>
      <c r="W19" s="42"/>
      <c r="X19" s="42"/>
      <c r="Y19" s="42"/>
      <c r="Z19" s="43"/>
      <c r="AA19" s="40">
        <f>G8</f>
        <v>40</v>
      </c>
      <c r="AB19" s="48" t="s">
        <v>0</v>
      </c>
      <c r="AC19" s="49"/>
      <c r="AF19" s="2"/>
    </row>
    <row r="20" spans="1:32" ht="14.45" customHeight="1" x14ac:dyDescent="0.25">
      <c r="B20" s="241" t="s">
        <v>24</v>
      </c>
      <c r="C20" s="242"/>
      <c r="D20" s="242"/>
      <c r="E20" s="242"/>
      <c r="F20" s="243"/>
      <c r="G20" s="123" t="s">
        <v>32</v>
      </c>
      <c r="H20" s="149">
        <v>60</v>
      </c>
      <c r="I20" s="150"/>
      <c r="J20" s="129" t="s">
        <v>43</v>
      </c>
      <c r="L20" s="155" t="s">
        <v>4</v>
      </c>
      <c r="M20" s="156"/>
      <c r="N20" s="156"/>
      <c r="O20" s="156"/>
      <c r="P20" s="157"/>
      <c r="Q20" s="40">
        <f>G8</f>
        <v>40</v>
      </c>
      <c r="R20" s="153" t="s">
        <v>0</v>
      </c>
      <c r="S20" s="154"/>
      <c r="V20" s="41" t="s">
        <v>4</v>
      </c>
      <c r="W20" s="42"/>
      <c r="X20" s="42"/>
      <c r="Y20" s="42"/>
      <c r="Z20" s="43"/>
      <c r="AA20" s="40">
        <f>G8</f>
        <v>40</v>
      </c>
      <c r="AB20" s="48" t="s">
        <v>0</v>
      </c>
      <c r="AC20" s="49"/>
    </row>
    <row r="21" spans="1:32" ht="14.45" customHeight="1" x14ac:dyDescent="0.25">
      <c r="B21" s="147" t="s">
        <v>25</v>
      </c>
      <c r="C21" s="147"/>
      <c r="D21" s="147"/>
      <c r="E21" s="147"/>
      <c r="F21" s="147"/>
      <c r="G21" s="123" t="s">
        <v>32</v>
      </c>
      <c r="H21" s="146">
        <f>'YILLIK KAPASİTE'!K10</f>
        <v>40.32</v>
      </c>
      <c r="I21" s="146"/>
      <c r="J21" s="129" t="s">
        <v>30</v>
      </c>
      <c r="L21" s="155" t="s">
        <v>5</v>
      </c>
      <c r="M21" s="156"/>
      <c r="N21" s="156"/>
      <c r="O21" s="156"/>
      <c r="P21" s="157"/>
      <c r="Q21" s="40">
        <f>(H8)+(I8*2)</f>
        <v>55</v>
      </c>
      <c r="R21" s="153" t="s">
        <v>0</v>
      </c>
      <c r="S21" s="154"/>
      <c r="V21" s="55" t="s">
        <v>5</v>
      </c>
      <c r="W21" s="56"/>
      <c r="X21" s="56"/>
      <c r="Y21" s="56"/>
      <c r="Z21" s="57"/>
      <c r="AA21" s="136">
        <f>(H8)+(I8*2)</f>
        <v>55</v>
      </c>
      <c r="AB21" s="58" t="s">
        <v>0</v>
      </c>
      <c r="AC21" s="59"/>
    </row>
    <row r="22" spans="1:32" ht="14.45" customHeight="1" x14ac:dyDescent="0.25">
      <c r="B22" s="206" t="s">
        <v>23</v>
      </c>
      <c r="C22" s="206"/>
      <c r="D22" s="206"/>
      <c r="E22" s="206"/>
      <c r="F22" s="206"/>
      <c r="G22" s="123" t="s">
        <v>32</v>
      </c>
      <c r="H22" s="246" t="s">
        <v>28</v>
      </c>
      <c r="I22" s="247"/>
      <c r="J22" s="248"/>
      <c r="L22" s="223" t="s">
        <v>54</v>
      </c>
      <c r="M22" s="224"/>
      <c r="N22" s="224"/>
      <c r="O22" s="224"/>
      <c r="P22" s="225"/>
      <c r="Q22" s="45">
        <f>(Q19*Q20*Q21)/1000000</f>
        <v>8.7999999999999995E-2</v>
      </c>
      <c r="R22" s="239" t="s">
        <v>8</v>
      </c>
      <c r="S22" s="240"/>
      <c r="V22" s="226" t="s">
        <v>54</v>
      </c>
      <c r="W22" s="226"/>
      <c r="X22" s="226"/>
      <c r="Y22" s="226"/>
      <c r="Z22" s="226"/>
      <c r="AA22" s="45">
        <f>(AA19*AA20*AA21)/1000000</f>
        <v>8.7999999999999995E-2</v>
      </c>
      <c r="AB22" s="231" t="s">
        <v>8</v>
      </c>
      <c r="AC22" s="231"/>
    </row>
    <row r="23" spans="1:32" ht="14.45" customHeight="1" x14ac:dyDescent="0.25">
      <c r="B23" s="206" t="s">
        <v>38</v>
      </c>
      <c r="C23" s="206"/>
      <c r="D23" s="206"/>
      <c r="E23" s="206"/>
      <c r="F23" s="206"/>
      <c r="G23" s="123" t="s">
        <v>32</v>
      </c>
      <c r="H23" s="244">
        <f>ROUNDUP(H21/H16,0.1)</f>
        <v>101</v>
      </c>
      <c r="I23" s="245"/>
      <c r="J23" s="129" t="s">
        <v>9</v>
      </c>
      <c r="O23" s="4"/>
      <c r="P23" s="2"/>
      <c r="Q23" s="2"/>
      <c r="V23" s="54"/>
      <c r="W23" s="54"/>
      <c r="X23" s="54"/>
      <c r="Y23" s="54"/>
      <c r="Z23" s="54"/>
      <c r="AA23" s="54"/>
      <c r="AB23" s="54"/>
      <c r="AC23" s="54"/>
    </row>
    <row r="24" spans="1:32" ht="14.45" customHeight="1" x14ac:dyDescent="0.25">
      <c r="B24" s="206" t="s">
        <v>120</v>
      </c>
      <c r="C24" s="206"/>
      <c r="D24" s="206"/>
      <c r="E24" s="206"/>
      <c r="F24" s="206"/>
      <c r="G24" s="123" t="s">
        <v>32</v>
      </c>
      <c r="H24" s="244">
        <f>ROUNDUP(H23*2,0.1)</f>
        <v>202</v>
      </c>
      <c r="I24" s="245"/>
      <c r="J24" s="129" t="s">
        <v>10</v>
      </c>
      <c r="L24" s="255" t="s">
        <v>22</v>
      </c>
      <c r="M24" s="256"/>
      <c r="N24" s="256"/>
      <c r="O24" s="256"/>
      <c r="P24" s="257"/>
      <c r="Q24" s="9" t="s">
        <v>32</v>
      </c>
      <c r="R24" s="152">
        <f>'YILLIK KAPASİTE'!K7</f>
        <v>67.2</v>
      </c>
      <c r="S24" s="46" t="s">
        <v>30</v>
      </c>
      <c r="V24" s="226" t="s">
        <v>89</v>
      </c>
      <c r="W24" s="226"/>
      <c r="X24" s="226"/>
      <c r="Y24" s="226"/>
      <c r="Z24" s="226"/>
      <c r="AA24" s="45">
        <f>AA16*2</f>
        <v>0.192</v>
      </c>
      <c r="AB24" s="231" t="s">
        <v>87</v>
      </c>
      <c r="AC24" s="231"/>
    </row>
    <row r="25" spans="1:32" x14ac:dyDescent="0.25">
      <c r="B25" s="206" t="s">
        <v>45</v>
      </c>
      <c r="C25" s="206"/>
      <c r="D25" s="206"/>
      <c r="E25" s="206"/>
      <c r="F25" s="206"/>
      <c r="G25" s="123" t="s">
        <v>32</v>
      </c>
      <c r="H25" s="244">
        <f>H24*300</f>
        <v>60600</v>
      </c>
      <c r="I25" s="245"/>
      <c r="J25" s="129" t="s">
        <v>11</v>
      </c>
      <c r="K25" s="88"/>
      <c r="L25" s="241" t="s">
        <v>24</v>
      </c>
      <c r="M25" s="242"/>
      <c r="N25" s="242"/>
      <c r="O25" s="242"/>
      <c r="P25" s="243"/>
      <c r="Q25" s="9" t="s">
        <v>32</v>
      </c>
      <c r="R25" s="51">
        <v>60</v>
      </c>
      <c r="S25" s="46" t="s">
        <v>43</v>
      </c>
      <c r="V25" s="226" t="s">
        <v>90</v>
      </c>
      <c r="W25" s="226"/>
      <c r="X25" s="226"/>
      <c r="Y25" s="226"/>
      <c r="Z25" s="226"/>
      <c r="AA25" s="45">
        <f>AA22</f>
        <v>8.7999999999999995E-2</v>
      </c>
      <c r="AB25" s="231" t="s">
        <v>8</v>
      </c>
      <c r="AC25" s="231"/>
    </row>
    <row r="26" spans="1:32" x14ac:dyDescent="0.25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241" t="s">
        <v>25</v>
      </c>
      <c r="M26" s="242"/>
      <c r="N26" s="242"/>
      <c r="O26" s="242"/>
      <c r="P26" s="243"/>
      <c r="Q26" s="9" t="s">
        <v>32</v>
      </c>
      <c r="R26" s="152">
        <f>'YILLIK KAPASİTE'!K10</f>
        <v>40.32</v>
      </c>
      <c r="S26" s="46" t="s">
        <v>30</v>
      </c>
      <c r="V26" s="226" t="s">
        <v>91</v>
      </c>
      <c r="W26" s="226"/>
      <c r="X26" s="226"/>
      <c r="Y26" s="226"/>
      <c r="Z26" s="226"/>
      <c r="AA26" s="45">
        <f>AA24+AA25</f>
        <v>0.28000000000000003</v>
      </c>
      <c r="AB26" s="231" t="s">
        <v>88</v>
      </c>
      <c r="AC26" s="231"/>
    </row>
    <row r="27" spans="1:32" x14ac:dyDescent="0.25">
      <c r="J27" s="88"/>
      <c r="K27" s="88"/>
      <c r="L27" s="241" t="s">
        <v>23</v>
      </c>
      <c r="M27" s="242"/>
      <c r="N27" s="242"/>
      <c r="O27" s="242"/>
      <c r="P27" s="243"/>
      <c r="Q27" s="9" t="s">
        <v>32</v>
      </c>
      <c r="R27" s="268" t="s">
        <v>28</v>
      </c>
      <c r="S27" s="269"/>
    </row>
    <row r="28" spans="1:32" x14ac:dyDescent="0.25">
      <c r="J28" s="88"/>
      <c r="K28" s="88"/>
      <c r="L28" s="241" t="s">
        <v>55</v>
      </c>
      <c r="M28" s="242"/>
      <c r="N28" s="242"/>
      <c r="O28" s="242"/>
      <c r="P28" s="243"/>
      <c r="Q28" s="9" t="s">
        <v>32</v>
      </c>
      <c r="R28" s="133">
        <f>ROUNDUP(R26/Q16,0.1)</f>
        <v>420</v>
      </c>
      <c r="S28" s="134" t="s">
        <v>9</v>
      </c>
      <c r="Y28" s="4"/>
      <c r="Z28" s="2"/>
      <c r="AA28" s="2"/>
    </row>
    <row r="29" spans="1:32" x14ac:dyDescent="0.25">
      <c r="J29" s="88"/>
      <c r="K29" s="88"/>
      <c r="L29" s="241" t="s">
        <v>56</v>
      </c>
      <c r="M29" s="242"/>
      <c r="N29" s="242"/>
      <c r="O29" s="242"/>
      <c r="P29" s="243"/>
      <c r="Q29" s="9" t="s">
        <v>32</v>
      </c>
      <c r="R29" s="133">
        <f>ROUNDUP(R28*2,0.1)</f>
        <v>840</v>
      </c>
      <c r="S29" s="134" t="s">
        <v>10</v>
      </c>
      <c r="V29" s="229" t="s">
        <v>22</v>
      </c>
      <c r="W29" s="229"/>
      <c r="X29" s="229"/>
      <c r="Y29" s="229"/>
      <c r="Z29" s="229"/>
      <c r="AA29" s="50">
        <f>'YILLIK KAPASİTE'!K7</f>
        <v>67.2</v>
      </c>
      <c r="AB29" s="227" t="s">
        <v>30</v>
      </c>
      <c r="AC29" s="227"/>
    </row>
    <row r="30" spans="1:32" x14ac:dyDescent="0.25">
      <c r="J30" s="88"/>
      <c r="K30" s="88"/>
      <c r="L30" s="241" t="s">
        <v>57</v>
      </c>
      <c r="M30" s="242"/>
      <c r="N30" s="242"/>
      <c r="O30" s="242"/>
      <c r="P30" s="243"/>
      <c r="Q30" s="9" t="s">
        <v>32</v>
      </c>
      <c r="R30" s="133">
        <f>R29*300</f>
        <v>252000</v>
      </c>
      <c r="S30" s="134" t="s">
        <v>11</v>
      </c>
      <c r="V30" s="230" t="s">
        <v>24</v>
      </c>
      <c r="W30" s="230"/>
      <c r="X30" s="230"/>
      <c r="Y30" s="230"/>
      <c r="Z30" s="230"/>
      <c r="AA30" s="51">
        <v>60</v>
      </c>
      <c r="AB30" s="227" t="s">
        <v>43</v>
      </c>
      <c r="AC30" s="227"/>
    </row>
    <row r="31" spans="1:32" x14ac:dyDescent="0.25">
      <c r="J31" s="88"/>
      <c r="K31" s="88"/>
      <c r="L31" s="241" t="s">
        <v>58</v>
      </c>
      <c r="M31" s="242"/>
      <c r="N31" s="242"/>
      <c r="O31" s="242"/>
      <c r="P31" s="243"/>
      <c r="Q31" s="9" t="s">
        <v>32</v>
      </c>
      <c r="R31" s="133">
        <f>ROUNDUP(R26/Q22,0.1)</f>
        <v>459</v>
      </c>
      <c r="S31" s="134" t="s">
        <v>9</v>
      </c>
      <c r="V31" s="230" t="s">
        <v>25</v>
      </c>
      <c r="W31" s="230"/>
      <c r="X31" s="230"/>
      <c r="Y31" s="230"/>
      <c r="Z31" s="230"/>
      <c r="AA31" s="50">
        <f>'YILLIK KAPASİTE'!K10</f>
        <v>40.32</v>
      </c>
      <c r="AB31" s="227" t="s">
        <v>30</v>
      </c>
      <c r="AC31" s="227"/>
    </row>
    <row r="32" spans="1:32" x14ac:dyDescent="0.25">
      <c r="A32" s="88"/>
      <c r="B32" s="88"/>
      <c r="C32" s="88"/>
      <c r="D32" s="88"/>
      <c r="E32" s="88"/>
      <c r="F32" s="88"/>
      <c r="G32" s="88"/>
      <c r="H32" s="135"/>
      <c r="I32" s="88"/>
      <c r="J32" s="88"/>
      <c r="K32" s="88"/>
      <c r="L32" s="241" t="s">
        <v>122</v>
      </c>
      <c r="M32" s="242"/>
      <c r="N32" s="242"/>
      <c r="O32" s="242"/>
      <c r="P32" s="243"/>
      <c r="Q32" s="9" t="s">
        <v>32</v>
      </c>
      <c r="R32" s="133">
        <f>ROUNDUP(R31*2,0.1)</f>
        <v>918</v>
      </c>
      <c r="S32" s="134" t="s">
        <v>10</v>
      </c>
      <c r="V32" s="230" t="s">
        <v>23</v>
      </c>
      <c r="W32" s="230"/>
      <c r="X32" s="230"/>
      <c r="Y32" s="230"/>
      <c r="Z32" s="230"/>
      <c r="AA32" s="227" t="s">
        <v>28</v>
      </c>
      <c r="AB32" s="227"/>
      <c r="AC32" s="227"/>
    </row>
    <row r="33" spans="1:29" x14ac:dyDescent="0.25">
      <c r="A33" s="88"/>
      <c r="B33" s="88"/>
      <c r="C33" s="88"/>
      <c r="D33" s="88"/>
      <c r="E33" s="88"/>
      <c r="F33" s="88"/>
      <c r="G33" s="88"/>
      <c r="H33" s="135"/>
      <c r="I33" s="88"/>
      <c r="J33" s="88"/>
      <c r="K33" s="88"/>
      <c r="L33" s="206" t="s">
        <v>59</v>
      </c>
      <c r="M33" s="206"/>
      <c r="N33" s="206"/>
      <c r="O33" s="206"/>
      <c r="P33" s="206"/>
      <c r="Q33" s="9" t="s">
        <v>32</v>
      </c>
      <c r="R33" s="133">
        <f>R32*300</f>
        <v>275400</v>
      </c>
      <c r="S33" s="134" t="s">
        <v>11</v>
      </c>
      <c r="V33" s="67" t="s">
        <v>102</v>
      </c>
      <c r="W33" s="64"/>
      <c r="X33" s="65"/>
      <c r="Y33" s="65"/>
      <c r="Z33" s="66"/>
      <c r="AA33" s="252" t="s">
        <v>103</v>
      </c>
      <c r="AB33" s="253"/>
      <c r="AC33" s="254"/>
    </row>
    <row r="34" spans="1:29" x14ac:dyDescent="0.25">
      <c r="V34" s="207" t="s">
        <v>92</v>
      </c>
      <c r="W34" s="207"/>
      <c r="X34" s="207"/>
      <c r="Y34" s="207"/>
      <c r="Z34" s="207"/>
      <c r="AA34" s="137">
        <f>ROUNDUP(AA31/AA26,0.1)</f>
        <v>144</v>
      </c>
      <c r="AB34" s="228" t="s">
        <v>94</v>
      </c>
      <c r="AC34" s="228"/>
    </row>
    <row r="35" spans="1:29" x14ac:dyDescent="0.25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V35" s="235" t="s">
        <v>95</v>
      </c>
      <c r="W35" s="236"/>
      <c r="X35" s="236"/>
      <c r="Y35" s="236"/>
      <c r="Z35" s="237"/>
      <c r="AA35" s="137">
        <f>AA34*2</f>
        <v>288</v>
      </c>
      <c r="AB35" s="228" t="s">
        <v>97</v>
      </c>
      <c r="AC35" s="228"/>
    </row>
    <row r="36" spans="1:29" x14ac:dyDescent="0.25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V36" s="235" t="s">
        <v>96</v>
      </c>
      <c r="W36" s="236"/>
      <c r="X36" s="236"/>
      <c r="Y36" s="236"/>
      <c r="Z36" s="237"/>
      <c r="AA36" s="137">
        <f>AA34</f>
        <v>144</v>
      </c>
      <c r="AB36" s="228" t="s">
        <v>98</v>
      </c>
      <c r="AC36" s="228"/>
    </row>
    <row r="37" spans="1:29" ht="18.75" x14ac:dyDescent="0.3">
      <c r="B37" s="267" t="s">
        <v>36</v>
      </c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V37" s="207" t="s">
        <v>123</v>
      </c>
      <c r="W37" s="207"/>
      <c r="X37" s="207"/>
      <c r="Y37" s="207"/>
      <c r="Z37" s="207"/>
      <c r="AA37" s="137">
        <f>AA34*2</f>
        <v>288</v>
      </c>
      <c r="AB37" s="228" t="s">
        <v>101</v>
      </c>
      <c r="AC37" s="228"/>
    </row>
    <row r="38" spans="1:29" x14ac:dyDescent="0.25">
      <c r="V38" s="235" t="s">
        <v>95</v>
      </c>
      <c r="W38" s="236"/>
      <c r="X38" s="236"/>
      <c r="Y38" s="236"/>
      <c r="Z38" s="237"/>
      <c r="AA38" s="137">
        <f>AA35*2</f>
        <v>576</v>
      </c>
      <c r="AB38" s="228" t="s">
        <v>99</v>
      </c>
      <c r="AC38" s="228"/>
    </row>
    <row r="39" spans="1:29" x14ac:dyDescent="0.25">
      <c r="V39" s="235" t="s">
        <v>96</v>
      </c>
      <c r="W39" s="236"/>
      <c r="X39" s="236"/>
      <c r="Y39" s="236"/>
      <c r="Z39" s="237"/>
      <c r="AA39" s="137">
        <f>AA36*2</f>
        <v>288</v>
      </c>
      <c r="AB39" s="228" t="s">
        <v>100</v>
      </c>
      <c r="AC39" s="228"/>
    </row>
    <row r="40" spans="1:29" x14ac:dyDescent="0.25">
      <c r="V40" s="207" t="s">
        <v>93</v>
      </c>
      <c r="W40" s="207"/>
      <c r="X40" s="207"/>
      <c r="Y40" s="207"/>
      <c r="Z40" s="207"/>
      <c r="AA40" s="137">
        <f>AA37*300</f>
        <v>86400</v>
      </c>
      <c r="AB40" s="228" t="s">
        <v>104</v>
      </c>
      <c r="AC40" s="228"/>
    </row>
    <row r="41" spans="1:29" x14ac:dyDescent="0.25">
      <c r="V41" s="235" t="s">
        <v>95</v>
      </c>
      <c r="W41" s="236"/>
      <c r="X41" s="236"/>
      <c r="Y41" s="236"/>
      <c r="Z41" s="237"/>
      <c r="AA41" s="137">
        <f>AA38*300</f>
        <v>172800</v>
      </c>
      <c r="AB41" s="228" t="s">
        <v>105</v>
      </c>
      <c r="AC41" s="228"/>
    </row>
    <row r="42" spans="1:29" x14ac:dyDescent="0.25">
      <c r="V42" s="249" t="s">
        <v>96</v>
      </c>
      <c r="W42" s="250"/>
      <c r="X42" s="250"/>
      <c r="Y42" s="250"/>
      <c r="Z42" s="251"/>
      <c r="AA42" s="52">
        <f>AA39*300</f>
        <v>86400</v>
      </c>
      <c r="AB42" s="227" t="s">
        <v>106</v>
      </c>
      <c r="AC42" s="227"/>
    </row>
    <row r="45" spans="1:29" x14ac:dyDescent="0.25">
      <c r="Z45" s="4"/>
      <c r="AA45" s="4"/>
      <c r="AB45" s="4"/>
      <c r="AC45" s="4"/>
    </row>
    <row r="46" spans="1:29" x14ac:dyDescent="0.25">
      <c r="Z46" s="4"/>
      <c r="AA46" s="4"/>
      <c r="AB46" s="4"/>
      <c r="AC46" s="4"/>
    </row>
    <row r="47" spans="1:29" x14ac:dyDescent="0.25">
      <c r="Z47" s="4"/>
      <c r="AA47" s="4"/>
      <c r="AB47" s="4"/>
      <c r="AC47" s="4"/>
    </row>
    <row r="48" spans="1:29" x14ac:dyDescent="0.25">
      <c r="V48" s="4"/>
      <c r="W48" s="4"/>
      <c r="X48" s="4"/>
      <c r="Y48" s="4"/>
      <c r="Z48" s="4"/>
      <c r="AA48" s="4"/>
      <c r="AB48" s="4"/>
      <c r="AC48" s="4"/>
    </row>
    <row r="49" spans="22:25" x14ac:dyDescent="0.25">
      <c r="V49" s="4"/>
      <c r="W49" s="4"/>
      <c r="X49" s="4"/>
      <c r="Y49" s="4"/>
    </row>
    <row r="50" spans="22:25" x14ac:dyDescent="0.25">
      <c r="V50" s="4"/>
      <c r="W50" s="4"/>
      <c r="X50" s="4"/>
      <c r="Y50" s="4"/>
    </row>
    <row r="51" spans="22:25" x14ac:dyDescent="0.25">
      <c r="V51" s="4"/>
      <c r="W51" s="4"/>
      <c r="X51" s="4"/>
      <c r="Y51" s="4"/>
    </row>
    <row r="52" spans="22:25" x14ac:dyDescent="0.25">
      <c r="V52" s="4"/>
      <c r="W52" s="4"/>
      <c r="X52" s="4"/>
      <c r="Y52" s="4"/>
    </row>
  </sheetData>
  <sheetProtection sheet="1" objects="1" scenarios="1"/>
  <mergeCells count="91">
    <mergeCell ref="B37:R37"/>
    <mergeCell ref="R27:S27"/>
    <mergeCell ref="L28:P28"/>
    <mergeCell ref="L27:P27"/>
    <mergeCell ref="L24:P24"/>
    <mergeCell ref="L25:P25"/>
    <mergeCell ref="A35:K36"/>
    <mergeCell ref="B25:F25"/>
    <mergeCell ref="B24:F24"/>
    <mergeCell ref="B19:F19"/>
    <mergeCell ref="B20:F20"/>
    <mergeCell ref="V9:AD9"/>
    <mergeCell ref="G1:N3"/>
    <mergeCell ref="R22:S22"/>
    <mergeCell ref="L22:P22"/>
    <mergeCell ref="L18:S18"/>
    <mergeCell ref="L8:S8"/>
    <mergeCell ref="C10:J10"/>
    <mergeCell ref="L10:S10"/>
    <mergeCell ref="D7:D8"/>
    <mergeCell ref="D5:H5"/>
    <mergeCell ref="L5:R5"/>
    <mergeCell ref="L12:S12"/>
    <mergeCell ref="C13:G13"/>
    <mergeCell ref="L16:P16"/>
    <mergeCell ref="V41:Z41"/>
    <mergeCell ref="AB41:AC41"/>
    <mergeCell ref="V42:Z42"/>
    <mergeCell ref="AB42:AC42"/>
    <mergeCell ref="AA33:AC33"/>
    <mergeCell ref="AB36:AC36"/>
    <mergeCell ref="AB37:AC37"/>
    <mergeCell ref="AB40:AC40"/>
    <mergeCell ref="V38:Z38"/>
    <mergeCell ref="V39:Z39"/>
    <mergeCell ref="AB38:AC38"/>
    <mergeCell ref="AB39:AC39"/>
    <mergeCell ref="V40:Z40"/>
    <mergeCell ref="V36:Z36"/>
    <mergeCell ref="V37:Z37"/>
    <mergeCell ref="AB35:AC35"/>
    <mergeCell ref="C16:G16"/>
    <mergeCell ref="I16:J16"/>
    <mergeCell ref="R16:S16"/>
    <mergeCell ref="C14:G14"/>
    <mergeCell ref="I14:J14"/>
    <mergeCell ref="C15:G15"/>
    <mergeCell ref="I15:J15"/>
    <mergeCell ref="B23:F23"/>
    <mergeCell ref="L26:P26"/>
    <mergeCell ref="B22:F22"/>
    <mergeCell ref="L33:P33"/>
    <mergeCell ref="H23:I23"/>
    <mergeCell ref="H24:I24"/>
    <mergeCell ref="H25:I25"/>
    <mergeCell ref="H22:J22"/>
    <mergeCell ref="L30:P30"/>
    <mergeCell ref="L29:P29"/>
    <mergeCell ref="L32:P32"/>
    <mergeCell ref="L31:P31"/>
    <mergeCell ref="C12:J12"/>
    <mergeCell ref="I13:J13"/>
    <mergeCell ref="V35:Z35"/>
    <mergeCell ref="V34:Z34"/>
    <mergeCell ref="V11:AC11"/>
    <mergeCell ref="V26:Z26"/>
    <mergeCell ref="AB26:AC26"/>
    <mergeCell ref="AB13:AC13"/>
    <mergeCell ref="AB14:AC14"/>
    <mergeCell ref="AB15:AC15"/>
    <mergeCell ref="V12:AC12"/>
    <mergeCell ref="V16:Z16"/>
    <mergeCell ref="AB16:AC16"/>
    <mergeCell ref="V18:AC18"/>
    <mergeCell ref="AB22:AC22"/>
    <mergeCell ref="V14:Z14"/>
    <mergeCell ref="V15:Z15"/>
    <mergeCell ref="V24:Z24"/>
    <mergeCell ref="AA32:AC32"/>
    <mergeCell ref="AB34:AC34"/>
    <mergeCell ref="V29:Z29"/>
    <mergeCell ref="V30:Z30"/>
    <mergeCell ref="V31:Z31"/>
    <mergeCell ref="V32:Z32"/>
    <mergeCell ref="AB25:AC25"/>
    <mergeCell ref="V22:Z22"/>
    <mergeCell ref="AB29:AC29"/>
    <mergeCell ref="AB30:AC30"/>
    <mergeCell ref="AB31:AC31"/>
    <mergeCell ref="V25:Z25"/>
    <mergeCell ref="AB24:AC2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120"/>
  <sheetViews>
    <sheetView showGridLines="0" zoomScaleNormal="100" workbookViewId="0">
      <selection activeCell="J21" sqref="J21"/>
    </sheetView>
  </sheetViews>
  <sheetFormatPr defaultRowHeight="15" x14ac:dyDescent="0.25"/>
  <cols>
    <col min="1" max="1" width="9.140625" style="88"/>
    <col min="2" max="2" width="34.42578125" style="88" customWidth="1"/>
    <col min="3" max="3" width="2.42578125" style="88" customWidth="1"/>
    <col min="4" max="4" width="9.85546875" style="88" customWidth="1"/>
    <col min="5" max="5" width="8.5703125" style="88" customWidth="1"/>
    <col min="6" max="6" width="11.5703125" style="88" customWidth="1"/>
    <col min="7" max="7" width="6.28515625" style="88" customWidth="1"/>
    <col min="8" max="8" width="8.28515625" style="88" customWidth="1"/>
    <col min="9" max="9" width="5.28515625" style="88" customWidth="1"/>
    <col min="10" max="10" width="7.140625" style="88" customWidth="1"/>
    <col min="11" max="11" width="3.7109375" style="88" customWidth="1"/>
    <col min="12" max="12" width="7.85546875" style="88" customWidth="1"/>
    <col min="13" max="13" width="13.85546875" style="88" customWidth="1"/>
    <col min="14" max="14" width="2" style="88" customWidth="1"/>
    <col min="15" max="15" width="7.7109375" style="88" customWidth="1"/>
    <col min="16" max="16384" width="9.140625" style="88"/>
  </cols>
  <sheetData>
    <row r="1" spans="2:16" x14ac:dyDescent="0.25">
      <c r="B1" s="87" t="s">
        <v>61</v>
      </c>
      <c r="C1" s="87"/>
    </row>
    <row r="2" spans="2:16" x14ac:dyDescent="0.25">
      <c r="B2" s="87"/>
      <c r="C2" s="87"/>
    </row>
    <row r="3" spans="2:16" x14ac:dyDescent="0.25">
      <c r="B3" s="87" t="s">
        <v>67</v>
      </c>
      <c r="C3" s="87"/>
    </row>
    <row r="4" spans="2:16" x14ac:dyDescent="0.25">
      <c r="B4" s="272" t="s">
        <v>115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6" spans="2:16" x14ac:dyDescent="0.25">
      <c r="B6" s="88" t="s">
        <v>26</v>
      </c>
      <c r="C6" s="88" t="s">
        <v>63</v>
      </c>
      <c r="D6" s="89">
        <f>'YILLIK KAPASİTE'!E4</f>
        <v>7</v>
      </c>
      <c r="E6" s="90" t="s">
        <v>7</v>
      </c>
      <c r="F6" s="89">
        <f>'YILLIK KAPASİTE'!E5</f>
        <v>3.2</v>
      </c>
      <c r="G6" s="90" t="s">
        <v>7</v>
      </c>
      <c r="H6" s="89">
        <f>'YILLIK KAPASİTE'!E6</f>
        <v>3</v>
      </c>
      <c r="I6" s="91" t="s">
        <v>7</v>
      </c>
    </row>
    <row r="7" spans="2:16" x14ac:dyDescent="0.25">
      <c r="B7" s="88" t="s">
        <v>22</v>
      </c>
      <c r="C7" s="88" t="s">
        <v>63</v>
      </c>
      <c r="D7" s="88">
        <f>'YILLIK KAPASİTE'!K7</f>
        <v>67.2</v>
      </c>
      <c r="E7" s="90" t="s">
        <v>30</v>
      </c>
    </row>
    <row r="8" spans="2:16" x14ac:dyDescent="0.25">
      <c r="B8" s="88" t="s">
        <v>64</v>
      </c>
      <c r="C8" s="88" t="s">
        <v>63</v>
      </c>
      <c r="D8" s="88">
        <v>2</v>
      </c>
      <c r="E8" s="88" t="s">
        <v>31</v>
      </c>
    </row>
    <row r="9" spans="2:16" x14ac:dyDescent="0.25">
      <c r="B9" s="88" t="s">
        <v>24</v>
      </c>
      <c r="C9" s="88" t="s">
        <v>63</v>
      </c>
      <c r="D9" s="88">
        <v>60</v>
      </c>
      <c r="E9" s="88" t="s">
        <v>43</v>
      </c>
    </row>
    <row r="10" spans="2:16" x14ac:dyDescent="0.25">
      <c r="B10" s="88" t="s">
        <v>65</v>
      </c>
      <c r="C10" s="88" t="s">
        <v>63</v>
      </c>
      <c r="D10" s="88">
        <f>'YILLIK KAPASİTE'!E10</f>
        <v>67.2</v>
      </c>
      <c r="E10" s="90" t="s">
        <v>30</v>
      </c>
      <c r="F10" s="90" t="s">
        <v>27</v>
      </c>
      <c r="G10" s="92">
        <v>0.6</v>
      </c>
      <c r="N10" s="88" t="s">
        <v>32</v>
      </c>
      <c r="O10" s="93">
        <f>'YILLIK KAPASİTE'!K10</f>
        <v>40.32</v>
      </c>
      <c r="P10" s="88" t="s">
        <v>30</v>
      </c>
    </row>
    <row r="11" spans="2:16" x14ac:dyDescent="0.25">
      <c r="B11" s="88" t="s">
        <v>62</v>
      </c>
      <c r="C11" s="88" t="s">
        <v>63</v>
      </c>
      <c r="D11" s="88">
        <f>D7</f>
        <v>67.2</v>
      </c>
      <c r="E11" s="90" t="s">
        <v>30</v>
      </c>
      <c r="F11" s="90" t="s">
        <v>27</v>
      </c>
      <c r="G11" s="89">
        <v>0.6</v>
      </c>
      <c r="H11" s="94" t="s">
        <v>27</v>
      </c>
      <c r="I11" s="88">
        <v>2</v>
      </c>
      <c r="J11" s="88" t="s">
        <v>31</v>
      </c>
      <c r="K11" s="90" t="s">
        <v>27</v>
      </c>
      <c r="L11" s="88">
        <v>300</v>
      </c>
      <c r="M11" s="88" t="s">
        <v>29</v>
      </c>
      <c r="N11" s="88" t="s">
        <v>32</v>
      </c>
      <c r="O11" s="95">
        <f>'YILLIK KAPASİTE'!P11</f>
        <v>24192</v>
      </c>
      <c r="P11" s="88" t="s">
        <v>30</v>
      </c>
    </row>
    <row r="14" spans="2:16" ht="27.75" customHeight="1" x14ac:dyDescent="0.25">
      <c r="B14" s="271" t="s">
        <v>116</v>
      </c>
      <c r="C14" s="271"/>
      <c r="D14" s="271"/>
      <c r="E14" s="271"/>
    </row>
    <row r="16" spans="2:16" ht="29.25" x14ac:dyDescent="0.25">
      <c r="B16" s="96" t="s">
        <v>127</v>
      </c>
      <c r="C16" s="88" t="s">
        <v>63</v>
      </c>
      <c r="D16" s="88">
        <v>85</v>
      </c>
      <c r="E16" s="88" t="s">
        <v>43</v>
      </c>
    </row>
    <row r="17" spans="2:14" x14ac:dyDescent="0.25">
      <c r="B17" s="88" t="s">
        <v>22</v>
      </c>
      <c r="C17" s="88" t="s">
        <v>63</v>
      </c>
      <c r="D17" s="88">
        <f>'YILLIK KAPASİTE'!K7</f>
        <v>67.2</v>
      </c>
      <c r="E17" s="90" t="s">
        <v>30</v>
      </c>
    </row>
    <row r="18" spans="2:14" x14ac:dyDescent="0.25">
      <c r="B18" s="88" t="s">
        <v>68</v>
      </c>
      <c r="C18" s="88" t="s">
        <v>63</v>
      </c>
      <c r="D18" s="88">
        <v>60</v>
      </c>
      <c r="E18" s="88" t="s">
        <v>43</v>
      </c>
    </row>
    <row r="19" spans="2:14" x14ac:dyDescent="0.25">
      <c r="B19" s="88" t="s">
        <v>25</v>
      </c>
      <c r="C19" s="88" t="s">
        <v>63</v>
      </c>
      <c r="D19" s="88">
        <f>'YILLIK KAPASİTE'!E10</f>
        <v>67.2</v>
      </c>
      <c r="E19" s="90" t="s">
        <v>30</v>
      </c>
      <c r="F19" s="88" t="s">
        <v>27</v>
      </c>
      <c r="G19" s="92">
        <v>0.6</v>
      </c>
      <c r="H19" s="148" t="s">
        <v>27</v>
      </c>
      <c r="I19" s="89">
        <v>0.85</v>
      </c>
      <c r="K19" s="88" t="s">
        <v>32</v>
      </c>
      <c r="L19" s="89">
        <f>D19*G19*I19</f>
        <v>34.271999999999998</v>
      </c>
      <c r="M19" s="88" t="s">
        <v>30</v>
      </c>
    </row>
    <row r="20" spans="2:14" x14ac:dyDescent="0.25">
      <c r="B20" s="88" t="s">
        <v>69</v>
      </c>
      <c r="C20" s="88" t="s">
        <v>63</v>
      </c>
      <c r="D20" s="88">
        <v>2</v>
      </c>
      <c r="E20" s="88" t="s">
        <v>31</v>
      </c>
    </row>
    <row r="21" spans="2:14" x14ac:dyDescent="0.25">
      <c r="B21" s="88" t="s">
        <v>38</v>
      </c>
      <c r="C21" s="88" t="s">
        <v>63</v>
      </c>
      <c r="D21" s="138">
        <f>'DEMONTE KAPASİTE'!E10</f>
        <v>34.271999999999998</v>
      </c>
      <c r="E21" s="140" t="s">
        <v>39</v>
      </c>
      <c r="F21" s="139"/>
      <c r="H21" s="117"/>
    </row>
    <row r="22" spans="2:14" x14ac:dyDescent="0.25">
      <c r="B22" s="88" t="s">
        <v>40</v>
      </c>
      <c r="C22" s="88" t="s">
        <v>63</v>
      </c>
      <c r="D22" s="138">
        <f>'DEMONTE KAPASİTE'!E11</f>
        <v>69</v>
      </c>
      <c r="E22" s="140" t="s">
        <v>41</v>
      </c>
      <c r="F22" s="139"/>
      <c r="H22" s="117"/>
    </row>
    <row r="23" spans="2:14" x14ac:dyDescent="0.25">
      <c r="B23" s="88" t="s">
        <v>37</v>
      </c>
      <c r="C23" s="88" t="s">
        <v>63</v>
      </c>
      <c r="D23" s="138">
        <f>'DEMONTE KAPASİTE'!E12</f>
        <v>20700</v>
      </c>
      <c r="E23" s="140" t="s">
        <v>42</v>
      </c>
      <c r="F23" s="139"/>
      <c r="H23" s="117"/>
    </row>
    <row r="24" spans="2:14" x14ac:dyDescent="0.25">
      <c r="D24" s="117"/>
      <c r="E24" s="117"/>
      <c r="F24" s="117"/>
      <c r="G24" s="117"/>
      <c r="H24" s="117"/>
    </row>
    <row r="26" spans="2:14" x14ac:dyDescent="0.25">
      <c r="B26" s="271" t="s">
        <v>117</v>
      </c>
      <c r="C26" s="271"/>
      <c r="D26" s="271"/>
      <c r="E26" s="271"/>
    </row>
    <row r="28" spans="2:14" x14ac:dyDescent="0.25">
      <c r="B28" s="96" t="s">
        <v>70</v>
      </c>
    </row>
    <row r="29" spans="2:14" x14ac:dyDescent="0.25">
      <c r="B29" s="88" t="s">
        <v>22</v>
      </c>
      <c r="C29" s="88" t="s">
        <v>63</v>
      </c>
      <c r="D29" s="88">
        <f>'YILLIK KAPASİTE'!K7</f>
        <v>67.2</v>
      </c>
      <c r="E29" s="90" t="s">
        <v>30</v>
      </c>
    </row>
    <row r="30" spans="2:14" x14ac:dyDescent="0.25">
      <c r="B30" s="88" t="s">
        <v>68</v>
      </c>
      <c r="C30" s="88" t="s">
        <v>63</v>
      </c>
      <c r="D30" s="88">
        <v>60</v>
      </c>
      <c r="E30" s="88" t="s">
        <v>43</v>
      </c>
    </row>
    <row r="31" spans="2:14" x14ac:dyDescent="0.25">
      <c r="B31" s="88" t="s">
        <v>25</v>
      </c>
      <c r="C31" s="88" t="s">
        <v>63</v>
      </c>
      <c r="D31" s="88">
        <f>'YILLIK KAPASİTE'!E10</f>
        <v>67.2</v>
      </c>
      <c r="E31" s="90" t="s">
        <v>30</v>
      </c>
      <c r="F31" s="90" t="s">
        <v>27</v>
      </c>
      <c r="G31" s="92">
        <v>0.6</v>
      </c>
      <c r="L31" s="88" t="s">
        <v>32</v>
      </c>
      <c r="M31" s="93">
        <f>'YILLIK KAPASİTE'!K10</f>
        <v>40.32</v>
      </c>
      <c r="N31" s="88" t="s">
        <v>30</v>
      </c>
    </row>
    <row r="32" spans="2:14" x14ac:dyDescent="0.25">
      <c r="B32" s="88" t="s">
        <v>71</v>
      </c>
      <c r="C32" s="88" t="s">
        <v>63</v>
      </c>
      <c r="D32" s="88">
        <f>PALET!J7</f>
        <v>80</v>
      </c>
      <c r="E32" s="90" t="s">
        <v>0</v>
      </c>
      <c r="F32" s="90" t="s">
        <v>27</v>
      </c>
      <c r="G32" s="88">
        <f>PALET!J8</f>
        <v>120</v>
      </c>
      <c r="H32" s="90" t="s">
        <v>0</v>
      </c>
      <c r="I32" s="90" t="s">
        <v>27</v>
      </c>
      <c r="J32" s="90">
        <f>PALET!J9</f>
        <v>12</v>
      </c>
      <c r="K32" s="88" t="s">
        <v>0</v>
      </c>
      <c r="L32" s="88" t="s">
        <v>32</v>
      </c>
      <c r="M32" s="99">
        <f>PALET!J10</f>
        <v>0.1152</v>
      </c>
      <c r="N32" s="88" t="s">
        <v>30</v>
      </c>
    </row>
    <row r="33" spans="2:14" x14ac:dyDescent="0.25">
      <c r="B33" s="88" t="s">
        <v>69</v>
      </c>
      <c r="C33" s="88" t="s">
        <v>63</v>
      </c>
      <c r="D33" s="88">
        <v>2</v>
      </c>
      <c r="E33" s="88" t="s">
        <v>31</v>
      </c>
    </row>
    <row r="34" spans="2:14" x14ac:dyDescent="0.25">
      <c r="B34" s="88" t="s">
        <v>38</v>
      </c>
      <c r="C34" s="88" t="s">
        <v>63</v>
      </c>
      <c r="D34" s="100">
        <f>PALET!H19</f>
        <v>350</v>
      </c>
      <c r="E34" s="88" t="s">
        <v>9</v>
      </c>
    </row>
    <row r="35" spans="2:14" x14ac:dyDescent="0.25">
      <c r="B35" s="88" t="s">
        <v>40</v>
      </c>
      <c r="C35" s="88" t="s">
        <v>63</v>
      </c>
      <c r="D35" s="100">
        <f>PALET!H20</f>
        <v>700</v>
      </c>
      <c r="E35" s="88" t="s">
        <v>10</v>
      </c>
    </row>
    <row r="36" spans="2:14" x14ac:dyDescent="0.25">
      <c r="B36" s="88" t="s">
        <v>37</v>
      </c>
      <c r="C36" s="88" t="s">
        <v>63</v>
      </c>
      <c r="D36" s="100">
        <f>PALET!H21</f>
        <v>210000</v>
      </c>
      <c r="E36" s="88" t="s">
        <v>11</v>
      </c>
    </row>
    <row r="38" spans="2:14" x14ac:dyDescent="0.25">
      <c r="B38" s="96" t="s">
        <v>72</v>
      </c>
    </row>
    <row r="39" spans="2:14" x14ac:dyDescent="0.25">
      <c r="B39" s="88" t="s">
        <v>22</v>
      </c>
      <c r="C39" s="88" t="s">
        <v>63</v>
      </c>
      <c r="D39" s="88">
        <f>'YILLIK KAPASİTE'!K7</f>
        <v>67.2</v>
      </c>
      <c r="E39" s="90" t="s">
        <v>30</v>
      </c>
    </row>
    <row r="40" spans="2:14" x14ac:dyDescent="0.25">
      <c r="B40" s="88" t="s">
        <v>68</v>
      </c>
      <c r="C40" s="88" t="s">
        <v>63</v>
      </c>
      <c r="D40" s="88">
        <v>60</v>
      </c>
      <c r="E40" s="88" t="s">
        <v>43</v>
      </c>
    </row>
    <row r="41" spans="2:14" x14ac:dyDescent="0.25">
      <c r="B41" s="88" t="s">
        <v>25</v>
      </c>
      <c r="C41" s="88" t="s">
        <v>63</v>
      </c>
      <c r="D41" s="88">
        <f>'YILLIK KAPASİTE'!E10</f>
        <v>67.2</v>
      </c>
      <c r="E41" s="90" t="s">
        <v>30</v>
      </c>
      <c r="F41" s="90" t="s">
        <v>27</v>
      </c>
      <c r="G41" s="92">
        <v>0.6</v>
      </c>
      <c r="L41" s="88" t="s">
        <v>32</v>
      </c>
      <c r="M41" s="93">
        <f>'YILLIK KAPASİTE'!K10</f>
        <v>40.32</v>
      </c>
      <c r="N41" s="88" t="s">
        <v>30</v>
      </c>
    </row>
    <row r="42" spans="2:14" x14ac:dyDescent="0.25">
      <c r="B42" s="88" t="s">
        <v>71</v>
      </c>
      <c r="C42" s="88" t="s">
        <v>63</v>
      </c>
      <c r="D42" s="88">
        <f>PALET!AI9</f>
        <v>90</v>
      </c>
      <c r="E42" s="90" t="s">
        <v>0</v>
      </c>
      <c r="F42" s="90" t="s">
        <v>27</v>
      </c>
      <c r="G42" s="88">
        <f>PALET!AI10</f>
        <v>120</v>
      </c>
      <c r="H42" s="90" t="s">
        <v>0</v>
      </c>
      <c r="I42" s="90" t="s">
        <v>27</v>
      </c>
      <c r="J42" s="90">
        <f>PALET!AI11</f>
        <v>16</v>
      </c>
      <c r="K42" s="88" t="s">
        <v>0</v>
      </c>
      <c r="L42" s="88" t="s">
        <v>32</v>
      </c>
      <c r="M42" s="99">
        <f>PALET!AI12</f>
        <v>0.17280000000000001</v>
      </c>
      <c r="N42" s="88" t="s">
        <v>30</v>
      </c>
    </row>
    <row r="43" spans="2:14" x14ac:dyDescent="0.25">
      <c r="B43" s="88" t="s">
        <v>69</v>
      </c>
      <c r="C43" s="88" t="s">
        <v>63</v>
      </c>
      <c r="D43" s="88">
        <v>2</v>
      </c>
      <c r="E43" s="88" t="s">
        <v>31</v>
      </c>
    </row>
    <row r="44" spans="2:14" x14ac:dyDescent="0.25">
      <c r="B44" s="88" t="s">
        <v>38</v>
      </c>
      <c r="C44" s="88" t="s">
        <v>63</v>
      </c>
      <c r="D44" s="100">
        <f>PALET!AG21</f>
        <v>234</v>
      </c>
      <c r="E44" s="88" t="s">
        <v>12</v>
      </c>
    </row>
    <row r="45" spans="2:14" x14ac:dyDescent="0.25">
      <c r="B45" s="88" t="s">
        <v>40</v>
      </c>
      <c r="C45" s="88" t="s">
        <v>63</v>
      </c>
      <c r="D45" s="100">
        <f>PALET!AG22</f>
        <v>468</v>
      </c>
      <c r="E45" s="88" t="s">
        <v>13</v>
      </c>
    </row>
    <row r="46" spans="2:14" x14ac:dyDescent="0.25">
      <c r="B46" s="88" t="s">
        <v>37</v>
      </c>
      <c r="C46" s="88" t="s">
        <v>63</v>
      </c>
      <c r="D46" s="100">
        <f>PALET!AG23</f>
        <v>140400</v>
      </c>
      <c r="E46" s="88" t="s">
        <v>14</v>
      </c>
    </row>
    <row r="47" spans="2:14" x14ac:dyDescent="0.25">
      <c r="B47" s="88" t="s">
        <v>38</v>
      </c>
      <c r="C47" s="88" t="s">
        <v>63</v>
      </c>
      <c r="D47" s="100">
        <f>PALET!AG24</f>
        <v>468</v>
      </c>
      <c r="E47" s="88" t="s">
        <v>9</v>
      </c>
    </row>
    <row r="48" spans="2:14" x14ac:dyDescent="0.25">
      <c r="B48" s="88" t="s">
        <v>40</v>
      </c>
      <c r="C48" s="88" t="s">
        <v>63</v>
      </c>
      <c r="D48" s="100">
        <f>PALET!AG25</f>
        <v>936</v>
      </c>
      <c r="E48" s="88" t="s">
        <v>10</v>
      </c>
    </row>
    <row r="49" spans="2:14" x14ac:dyDescent="0.25">
      <c r="B49" s="88" t="s">
        <v>37</v>
      </c>
      <c r="C49" s="88" t="s">
        <v>63</v>
      </c>
      <c r="D49" s="100">
        <f>PALET!AG26</f>
        <v>280800</v>
      </c>
      <c r="E49" s="88" t="s">
        <v>11</v>
      </c>
    </row>
    <row r="51" spans="2:14" x14ac:dyDescent="0.25">
      <c r="B51" s="271" t="s">
        <v>118</v>
      </c>
      <c r="C51" s="271"/>
      <c r="D51" s="271"/>
      <c r="E51" s="271"/>
      <c r="F51" s="271"/>
    </row>
    <row r="53" spans="2:14" x14ac:dyDescent="0.25">
      <c r="B53" s="96" t="s">
        <v>75</v>
      </c>
    </row>
    <row r="54" spans="2:14" x14ac:dyDescent="0.25">
      <c r="B54" s="88" t="s">
        <v>22</v>
      </c>
      <c r="C54" s="88" t="s">
        <v>63</v>
      </c>
      <c r="D54" s="88">
        <f>'YILLIK KAPASİTE'!K7</f>
        <v>67.2</v>
      </c>
      <c r="E54" s="90" t="s">
        <v>30</v>
      </c>
    </row>
    <row r="55" spans="2:14" x14ac:dyDescent="0.25">
      <c r="B55" s="88" t="s">
        <v>68</v>
      </c>
      <c r="C55" s="88" t="s">
        <v>63</v>
      </c>
      <c r="D55" s="88">
        <v>60</v>
      </c>
      <c r="E55" s="88" t="s">
        <v>43</v>
      </c>
    </row>
    <row r="56" spans="2:14" x14ac:dyDescent="0.25">
      <c r="B56" s="88" t="s">
        <v>25</v>
      </c>
      <c r="C56" s="88" t="s">
        <v>63</v>
      </c>
      <c r="D56" s="88">
        <f>'YILLIK KAPASİTE'!K7</f>
        <v>67.2</v>
      </c>
      <c r="E56" s="90" t="s">
        <v>30</v>
      </c>
      <c r="F56" s="90" t="s">
        <v>27</v>
      </c>
      <c r="G56" s="92">
        <v>0.6</v>
      </c>
      <c r="L56" s="88" t="s">
        <v>32</v>
      </c>
      <c r="M56" s="93">
        <f>'YILLIK KAPASİTE'!K10</f>
        <v>40.32</v>
      </c>
      <c r="N56" s="88" t="s">
        <v>30</v>
      </c>
    </row>
    <row r="57" spans="2:14" x14ac:dyDescent="0.25">
      <c r="B57" s="88" t="s">
        <v>76</v>
      </c>
      <c r="C57" s="88" t="s">
        <v>63</v>
      </c>
      <c r="D57" s="88">
        <f>'KASA-SANDIK'!I5</f>
        <v>60</v>
      </c>
      <c r="E57" s="90" t="s">
        <v>0</v>
      </c>
      <c r="F57" s="90" t="s">
        <v>27</v>
      </c>
      <c r="G57" s="88">
        <f>'KASA-SANDIK'!I6</f>
        <v>80</v>
      </c>
      <c r="H57" s="90" t="s">
        <v>0</v>
      </c>
      <c r="I57" s="90" t="s">
        <v>27</v>
      </c>
      <c r="J57" s="165">
        <f>'KASA-SANDIK'!J10</f>
        <v>25</v>
      </c>
      <c r="K57" s="88" t="s">
        <v>0</v>
      </c>
      <c r="L57" s="88" t="s">
        <v>32</v>
      </c>
      <c r="M57" s="99">
        <f>'KASA-SANDIK'!I9</f>
        <v>0.12</v>
      </c>
      <c r="N57" s="88" t="s">
        <v>30</v>
      </c>
    </row>
    <row r="58" spans="2:14" x14ac:dyDescent="0.25">
      <c r="B58" s="88" t="s">
        <v>69</v>
      </c>
      <c r="C58" s="88" t="s">
        <v>63</v>
      </c>
      <c r="D58" s="88">
        <v>2</v>
      </c>
      <c r="E58" s="88" t="s">
        <v>31</v>
      </c>
    </row>
    <row r="59" spans="2:14" x14ac:dyDescent="0.25">
      <c r="B59" s="88" t="s">
        <v>38</v>
      </c>
      <c r="C59" s="88" t="s">
        <v>63</v>
      </c>
      <c r="D59" s="100">
        <f>'KASA-SANDIK'!H20</f>
        <v>336</v>
      </c>
      <c r="E59" s="88" t="s">
        <v>9</v>
      </c>
    </row>
    <row r="60" spans="2:14" x14ac:dyDescent="0.25">
      <c r="B60" s="88" t="s">
        <v>40</v>
      </c>
      <c r="C60" s="88" t="s">
        <v>63</v>
      </c>
      <c r="D60" s="100">
        <f>'KASA-SANDIK'!H21</f>
        <v>672</v>
      </c>
      <c r="E60" s="88" t="s">
        <v>10</v>
      </c>
    </row>
    <row r="61" spans="2:14" x14ac:dyDescent="0.25">
      <c r="B61" s="88" t="s">
        <v>37</v>
      </c>
      <c r="C61" s="88" t="s">
        <v>63</v>
      </c>
      <c r="D61" s="100">
        <f>'KASA-SANDIK'!H22</f>
        <v>201600</v>
      </c>
      <c r="E61" s="88" t="s">
        <v>11</v>
      </c>
    </row>
    <row r="62" spans="2:14" x14ac:dyDescent="0.25">
      <c r="D62" s="100"/>
    </row>
    <row r="63" spans="2:14" x14ac:dyDescent="0.25">
      <c r="B63" s="96" t="s">
        <v>77</v>
      </c>
      <c r="D63" s="100"/>
    </row>
    <row r="64" spans="2:14" x14ac:dyDescent="0.25">
      <c r="B64" s="88" t="s">
        <v>22</v>
      </c>
      <c r="C64" s="88" t="s">
        <v>63</v>
      </c>
      <c r="D64" s="100">
        <f>'YILLIK KAPASİTE'!K7</f>
        <v>67.2</v>
      </c>
      <c r="E64" s="90" t="s">
        <v>30</v>
      </c>
    </row>
    <row r="65" spans="2:14" x14ac:dyDescent="0.25">
      <c r="B65" s="88" t="s">
        <v>68</v>
      </c>
      <c r="C65" s="88" t="s">
        <v>63</v>
      </c>
      <c r="D65" s="88">
        <v>60</v>
      </c>
      <c r="E65" s="88" t="s">
        <v>43</v>
      </c>
    </row>
    <row r="66" spans="2:14" x14ac:dyDescent="0.25">
      <c r="B66" s="88" t="s">
        <v>25</v>
      </c>
      <c r="C66" s="88" t="s">
        <v>63</v>
      </c>
      <c r="D66" s="166">
        <f>'YILLIK KAPASİTE'!K7</f>
        <v>67.2</v>
      </c>
      <c r="E66" s="90" t="s">
        <v>30</v>
      </c>
      <c r="F66" s="90" t="s">
        <v>27</v>
      </c>
      <c r="G66" s="92">
        <v>0.6</v>
      </c>
      <c r="H66" s="148" t="s">
        <v>27</v>
      </c>
      <c r="I66" s="89">
        <v>0.85</v>
      </c>
      <c r="L66" s="88" t="s">
        <v>32</v>
      </c>
      <c r="M66" s="93">
        <f>D66*G66*I66</f>
        <v>34.271999999999998</v>
      </c>
      <c r="N66" s="88" t="s">
        <v>30</v>
      </c>
    </row>
    <row r="67" spans="2:14" x14ac:dyDescent="0.25">
      <c r="B67" s="88" t="s">
        <v>76</v>
      </c>
      <c r="C67" s="88" t="s">
        <v>63</v>
      </c>
      <c r="D67" s="88">
        <f>'KASA-SANDIK'!I5</f>
        <v>60</v>
      </c>
      <c r="E67" s="90" t="s">
        <v>0</v>
      </c>
      <c r="F67" s="90" t="s">
        <v>27</v>
      </c>
      <c r="G67" s="88">
        <f>'KASA-SANDIK'!I6</f>
        <v>80</v>
      </c>
      <c r="H67" s="90" t="s">
        <v>0</v>
      </c>
      <c r="I67" s="90" t="s">
        <v>27</v>
      </c>
      <c r="J67" s="165">
        <f>'KASA-SANDIK'!I7</f>
        <v>15</v>
      </c>
      <c r="K67" s="88" t="s">
        <v>0</v>
      </c>
      <c r="L67" s="88" t="s">
        <v>32</v>
      </c>
      <c r="M67" s="97">
        <f>(D67*G67*J67)/1000000</f>
        <v>7.1999999999999995E-2</v>
      </c>
      <c r="N67" s="88" t="s">
        <v>30</v>
      </c>
    </row>
    <row r="68" spans="2:14" x14ac:dyDescent="0.25">
      <c r="B68" s="88" t="s">
        <v>69</v>
      </c>
      <c r="C68" s="88" t="s">
        <v>63</v>
      </c>
      <c r="D68" s="88">
        <v>2</v>
      </c>
      <c r="E68" s="88" t="s">
        <v>31</v>
      </c>
    </row>
    <row r="69" spans="2:14" x14ac:dyDescent="0.25">
      <c r="B69" s="88" t="s">
        <v>38</v>
      </c>
      <c r="C69" s="88" t="s">
        <v>63</v>
      </c>
      <c r="D69" s="100">
        <f>'KASA-SANDIK'!Y20</f>
        <v>476</v>
      </c>
      <c r="E69" s="88" t="s">
        <v>9</v>
      </c>
    </row>
    <row r="70" spans="2:14" x14ac:dyDescent="0.25">
      <c r="B70" s="88" t="s">
        <v>40</v>
      </c>
      <c r="C70" s="88" t="s">
        <v>63</v>
      </c>
      <c r="D70" s="100">
        <f>'KASA-SANDIK'!Y21</f>
        <v>952</v>
      </c>
      <c r="E70" s="88" t="s">
        <v>10</v>
      </c>
    </row>
    <row r="71" spans="2:14" x14ac:dyDescent="0.25">
      <c r="B71" s="88" t="s">
        <v>37</v>
      </c>
      <c r="C71" s="88" t="s">
        <v>63</v>
      </c>
      <c r="D71" s="100">
        <f>'KASA-SANDIK'!Y22</f>
        <v>285600</v>
      </c>
      <c r="E71" s="88" t="s">
        <v>11</v>
      </c>
    </row>
    <row r="72" spans="2:14" x14ac:dyDescent="0.25">
      <c r="D72" s="100"/>
    </row>
    <row r="73" spans="2:14" x14ac:dyDescent="0.25">
      <c r="D73" s="100"/>
    </row>
    <row r="74" spans="2:14" x14ac:dyDescent="0.25">
      <c r="B74" s="271" t="s">
        <v>119</v>
      </c>
      <c r="C74" s="271"/>
      <c r="D74" s="271"/>
      <c r="E74" s="271"/>
      <c r="F74" s="271"/>
      <c r="G74" s="271"/>
    </row>
    <row r="75" spans="2:14" x14ac:dyDescent="0.25">
      <c r="D75" s="100"/>
    </row>
    <row r="76" spans="2:14" x14ac:dyDescent="0.25">
      <c r="B76" s="96" t="s">
        <v>78</v>
      </c>
      <c r="D76" s="100"/>
    </row>
    <row r="77" spans="2:14" x14ac:dyDescent="0.25">
      <c r="B77" s="88" t="s">
        <v>22</v>
      </c>
      <c r="C77" s="88" t="s">
        <v>63</v>
      </c>
      <c r="D77" s="100">
        <f>'YILLIK KAPASİTE'!K7</f>
        <v>67.2</v>
      </c>
      <c r="E77" s="90" t="s">
        <v>30</v>
      </c>
    </row>
    <row r="78" spans="2:14" x14ac:dyDescent="0.25">
      <c r="B78" s="88" t="s">
        <v>68</v>
      </c>
      <c r="C78" s="88" t="s">
        <v>63</v>
      </c>
      <c r="D78" s="88">
        <v>60</v>
      </c>
      <c r="E78" s="88" t="s">
        <v>43</v>
      </c>
    </row>
    <row r="79" spans="2:14" x14ac:dyDescent="0.25">
      <c r="B79" s="88" t="s">
        <v>25</v>
      </c>
      <c r="C79" s="88" t="s">
        <v>63</v>
      </c>
      <c r="D79" s="166">
        <f>'YILLIK KAPASİTE'!E10</f>
        <v>67.2</v>
      </c>
      <c r="E79" s="90" t="s">
        <v>30</v>
      </c>
      <c r="F79" s="90" t="s">
        <v>27</v>
      </c>
      <c r="G79" s="92">
        <v>0.6</v>
      </c>
      <c r="L79" s="88" t="s">
        <v>32</v>
      </c>
      <c r="M79" s="93">
        <f>'YILLIK KAPASİTE'!K10</f>
        <v>40.32</v>
      </c>
      <c r="N79" s="88" t="s">
        <v>30</v>
      </c>
    </row>
    <row r="80" spans="2:14" x14ac:dyDescent="0.25">
      <c r="B80" s="88" t="s">
        <v>79</v>
      </c>
      <c r="C80" s="88" t="s">
        <v>63</v>
      </c>
      <c r="D80" s="88">
        <f>MAKARA!H13</f>
        <v>80</v>
      </c>
      <c r="E80" s="90" t="s">
        <v>0</v>
      </c>
      <c r="F80" s="90" t="s">
        <v>27</v>
      </c>
      <c r="G80" s="88">
        <f>MAKARA!H14</f>
        <v>80</v>
      </c>
      <c r="H80" s="90" t="s">
        <v>0</v>
      </c>
      <c r="I80" s="90" t="s">
        <v>27</v>
      </c>
      <c r="J80" s="98">
        <f>MAKARA!H15</f>
        <v>62.5</v>
      </c>
      <c r="K80" s="88" t="s">
        <v>0</v>
      </c>
      <c r="L80" s="88" t="s">
        <v>32</v>
      </c>
      <c r="M80" s="99">
        <f>MAKARA!H16</f>
        <v>0.4</v>
      </c>
      <c r="N80" s="88" t="s">
        <v>30</v>
      </c>
    </row>
    <row r="81" spans="2:14" x14ac:dyDescent="0.25">
      <c r="B81" s="88" t="s">
        <v>69</v>
      </c>
      <c r="C81" s="88" t="s">
        <v>63</v>
      </c>
      <c r="D81" s="88">
        <v>2</v>
      </c>
      <c r="E81" s="88" t="s">
        <v>31</v>
      </c>
    </row>
    <row r="82" spans="2:14" x14ac:dyDescent="0.25">
      <c r="B82" s="88" t="s">
        <v>38</v>
      </c>
      <c r="C82" s="88" t="s">
        <v>63</v>
      </c>
      <c r="D82" s="100">
        <f>MAKARA!H23</f>
        <v>101</v>
      </c>
      <c r="E82" s="88" t="s">
        <v>9</v>
      </c>
    </row>
    <row r="83" spans="2:14" x14ac:dyDescent="0.25">
      <c r="B83" s="88" t="s">
        <v>40</v>
      </c>
      <c r="C83" s="88" t="s">
        <v>63</v>
      </c>
      <c r="D83" s="100">
        <f>MAKARA!H24</f>
        <v>202</v>
      </c>
      <c r="E83" s="88" t="s">
        <v>10</v>
      </c>
    </row>
    <row r="84" spans="2:14" x14ac:dyDescent="0.25">
      <c r="B84" s="88" t="s">
        <v>37</v>
      </c>
      <c r="C84" s="88" t="s">
        <v>63</v>
      </c>
      <c r="D84" s="100">
        <f>MAKARA!H25</f>
        <v>60600</v>
      </c>
      <c r="E84" s="88" t="s">
        <v>11</v>
      </c>
    </row>
    <row r="85" spans="2:14" x14ac:dyDescent="0.25">
      <c r="D85" s="100"/>
    </row>
    <row r="86" spans="2:14" x14ac:dyDescent="0.25">
      <c r="D86" s="100"/>
    </row>
    <row r="87" spans="2:14" x14ac:dyDescent="0.25">
      <c r="B87" s="271" t="s">
        <v>80</v>
      </c>
      <c r="C87" s="271"/>
      <c r="D87" s="271"/>
      <c r="E87" s="271"/>
      <c r="F87" s="271"/>
    </row>
    <row r="88" spans="2:14" x14ac:dyDescent="0.25">
      <c r="B88" s="88" t="s">
        <v>22</v>
      </c>
      <c r="C88" s="88" t="s">
        <v>63</v>
      </c>
      <c r="D88" s="100">
        <f>'YILLIK KAPASİTE'!K7</f>
        <v>67.2</v>
      </c>
      <c r="E88" s="90" t="s">
        <v>30</v>
      </c>
    </row>
    <row r="89" spans="2:14" x14ac:dyDescent="0.25">
      <c r="B89" s="88" t="s">
        <v>68</v>
      </c>
      <c r="C89" s="88" t="s">
        <v>63</v>
      </c>
      <c r="D89" s="88">
        <v>60</v>
      </c>
      <c r="E89" s="88" t="s">
        <v>43</v>
      </c>
    </row>
    <row r="90" spans="2:14" x14ac:dyDescent="0.25">
      <c r="B90" s="88" t="s">
        <v>25</v>
      </c>
      <c r="C90" s="88" t="s">
        <v>63</v>
      </c>
      <c r="D90" s="166">
        <f>'YILLIK KAPASİTE'!E10</f>
        <v>67.2</v>
      </c>
      <c r="E90" s="90" t="s">
        <v>30</v>
      </c>
      <c r="F90" s="90" t="s">
        <v>27</v>
      </c>
      <c r="G90" s="92">
        <v>0.6</v>
      </c>
      <c r="L90" s="88" t="s">
        <v>32</v>
      </c>
      <c r="M90" s="93">
        <f>'YILLIK KAPASİTE'!K10</f>
        <v>40.32</v>
      </c>
      <c r="N90" s="88" t="s">
        <v>30</v>
      </c>
    </row>
    <row r="91" spans="2:14" x14ac:dyDescent="0.25">
      <c r="B91" s="88" t="s">
        <v>82</v>
      </c>
      <c r="C91" s="88" t="s">
        <v>63</v>
      </c>
      <c r="D91" s="88">
        <f>MAKARA!Q13</f>
        <v>80</v>
      </c>
      <c r="E91" s="90" t="s">
        <v>0</v>
      </c>
      <c r="F91" s="90" t="s">
        <v>27</v>
      </c>
      <c r="G91" s="88">
        <f>MAKARA!Q14</f>
        <v>80</v>
      </c>
      <c r="H91" s="90" t="s">
        <v>0</v>
      </c>
      <c r="I91" s="90" t="s">
        <v>27</v>
      </c>
      <c r="J91" s="98">
        <f>MAKARA!Q15</f>
        <v>15</v>
      </c>
      <c r="K91" s="88" t="s">
        <v>0</v>
      </c>
      <c r="L91" s="88" t="s">
        <v>32</v>
      </c>
      <c r="M91" s="97">
        <f>MAKARA!Q16</f>
        <v>9.6000000000000002E-2</v>
      </c>
      <c r="N91" s="88" t="s">
        <v>30</v>
      </c>
    </row>
    <row r="92" spans="2:14" x14ac:dyDescent="0.25">
      <c r="B92" s="88" t="s">
        <v>69</v>
      </c>
      <c r="C92" s="88" t="s">
        <v>63</v>
      </c>
      <c r="D92" s="88">
        <v>2</v>
      </c>
      <c r="E92" s="88" t="s">
        <v>31</v>
      </c>
    </row>
    <row r="93" spans="2:14" x14ac:dyDescent="0.25">
      <c r="B93" s="88" t="s">
        <v>38</v>
      </c>
      <c r="C93" s="88" t="s">
        <v>63</v>
      </c>
      <c r="D93" s="100">
        <f>MAKARA!R28</f>
        <v>420</v>
      </c>
      <c r="E93" s="88" t="s">
        <v>9</v>
      </c>
    </row>
    <row r="94" spans="2:14" x14ac:dyDescent="0.25">
      <c r="B94" s="88" t="s">
        <v>40</v>
      </c>
      <c r="C94" s="88" t="s">
        <v>63</v>
      </c>
      <c r="D94" s="100">
        <f>MAKARA!R29</f>
        <v>840</v>
      </c>
      <c r="E94" s="88" t="s">
        <v>10</v>
      </c>
    </row>
    <row r="95" spans="2:14" x14ac:dyDescent="0.25">
      <c r="B95" s="88" t="s">
        <v>37</v>
      </c>
      <c r="C95" s="88" t="s">
        <v>63</v>
      </c>
      <c r="D95" s="100">
        <f>MAKARA!R30</f>
        <v>252000</v>
      </c>
      <c r="E95" s="88" t="s">
        <v>11</v>
      </c>
    </row>
    <row r="96" spans="2:14" x14ac:dyDescent="0.25">
      <c r="D96" s="100"/>
    </row>
    <row r="97" spans="2:16" x14ac:dyDescent="0.25">
      <c r="D97" s="100"/>
    </row>
    <row r="98" spans="2:16" ht="29.25" customHeight="1" x14ac:dyDescent="0.25">
      <c r="B98" s="271" t="s">
        <v>81</v>
      </c>
      <c r="C98" s="271"/>
      <c r="D98" s="271"/>
      <c r="E98" s="271"/>
      <c r="F98" s="271"/>
      <c r="G98" s="271"/>
    </row>
    <row r="99" spans="2:16" x14ac:dyDescent="0.25">
      <c r="B99" s="88" t="s">
        <v>22</v>
      </c>
      <c r="C99" s="88" t="s">
        <v>63</v>
      </c>
      <c r="D99" s="100">
        <f>'YILLIK KAPASİTE'!K7</f>
        <v>67.2</v>
      </c>
      <c r="E99" s="90" t="s">
        <v>30</v>
      </c>
    </row>
    <row r="100" spans="2:16" x14ac:dyDescent="0.25">
      <c r="B100" s="88" t="s">
        <v>68</v>
      </c>
      <c r="C100" s="88" t="s">
        <v>63</v>
      </c>
      <c r="D100" s="88">
        <v>60</v>
      </c>
      <c r="E100" s="88" t="s">
        <v>43</v>
      </c>
    </row>
    <row r="101" spans="2:16" x14ac:dyDescent="0.25">
      <c r="B101" s="88" t="s">
        <v>25</v>
      </c>
      <c r="C101" s="88" t="s">
        <v>63</v>
      </c>
      <c r="D101" s="166">
        <f>'YILLIK KAPASİTE'!E10</f>
        <v>67.2</v>
      </c>
      <c r="E101" s="90" t="s">
        <v>30</v>
      </c>
      <c r="F101" s="90" t="s">
        <v>27</v>
      </c>
      <c r="G101" s="92">
        <v>0.6</v>
      </c>
      <c r="L101" s="88" t="s">
        <v>32</v>
      </c>
      <c r="M101" s="93">
        <f>'YILLIK KAPASİTE'!K10</f>
        <v>40.32</v>
      </c>
      <c r="N101" s="88" t="s">
        <v>30</v>
      </c>
    </row>
    <row r="102" spans="2:16" x14ac:dyDescent="0.25">
      <c r="B102" s="88" t="s">
        <v>79</v>
      </c>
      <c r="C102" s="88" t="s">
        <v>63</v>
      </c>
      <c r="D102" s="88">
        <f>MAKARA!Q19</f>
        <v>40</v>
      </c>
      <c r="E102" s="90" t="s">
        <v>0</v>
      </c>
      <c r="F102" s="90" t="s">
        <v>27</v>
      </c>
      <c r="G102" s="88">
        <f>MAKARA!Q20</f>
        <v>40</v>
      </c>
      <c r="H102" s="90" t="s">
        <v>0</v>
      </c>
      <c r="I102" s="90" t="s">
        <v>27</v>
      </c>
      <c r="J102" s="98">
        <f>MAKARA!Q21</f>
        <v>55</v>
      </c>
      <c r="K102" s="88" t="s">
        <v>0</v>
      </c>
      <c r="L102" s="88" t="s">
        <v>32</v>
      </c>
      <c r="M102" s="97">
        <f>MAKARA!Q22</f>
        <v>8.7999999999999995E-2</v>
      </c>
      <c r="N102" s="88" t="s">
        <v>30</v>
      </c>
    </row>
    <row r="103" spans="2:16" x14ac:dyDescent="0.25">
      <c r="B103" s="88" t="s">
        <v>69</v>
      </c>
      <c r="C103" s="88" t="s">
        <v>63</v>
      </c>
      <c r="D103" s="88">
        <v>2</v>
      </c>
      <c r="E103" s="88" t="s">
        <v>31</v>
      </c>
    </row>
    <row r="104" spans="2:16" x14ac:dyDescent="0.25">
      <c r="B104" s="88" t="s">
        <v>38</v>
      </c>
      <c r="C104" s="88" t="s">
        <v>63</v>
      </c>
      <c r="D104" s="100">
        <f>MAKARA!R31</f>
        <v>459</v>
      </c>
      <c r="E104" s="88" t="s">
        <v>9</v>
      </c>
    </row>
    <row r="105" spans="2:16" x14ac:dyDescent="0.25">
      <c r="B105" s="88" t="s">
        <v>40</v>
      </c>
      <c r="C105" s="88" t="s">
        <v>63</v>
      </c>
      <c r="D105" s="100">
        <f>MAKARA!R32</f>
        <v>918</v>
      </c>
      <c r="E105" s="88" t="s">
        <v>10</v>
      </c>
    </row>
    <row r="106" spans="2:16" x14ac:dyDescent="0.25">
      <c r="B106" s="88" t="s">
        <v>37</v>
      </c>
      <c r="C106" s="88" t="s">
        <v>63</v>
      </c>
      <c r="D106" s="100">
        <f>MAKARA!R33</f>
        <v>275400</v>
      </c>
      <c r="E106" s="88" t="s">
        <v>11</v>
      </c>
    </row>
    <row r="107" spans="2:16" x14ac:dyDescent="0.25">
      <c r="D107" s="100"/>
    </row>
    <row r="110" spans="2:16" x14ac:dyDescent="0.25">
      <c r="B110" s="271" t="s">
        <v>84</v>
      </c>
      <c r="C110" s="271"/>
      <c r="D110" s="271"/>
      <c r="E110" s="271"/>
      <c r="F110" s="271"/>
    </row>
    <row r="111" spans="2:16" x14ac:dyDescent="0.25">
      <c r="B111" s="88" t="s">
        <v>22</v>
      </c>
      <c r="C111" s="88" t="s">
        <v>63</v>
      </c>
      <c r="D111" s="101">
        <f>'YILLIK KAPASİTE'!K7</f>
        <v>67.2</v>
      </c>
      <c r="E111" s="86" t="s">
        <v>30</v>
      </c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</row>
    <row r="112" spans="2:16" x14ac:dyDescent="0.25">
      <c r="B112" s="88" t="s">
        <v>68</v>
      </c>
      <c r="C112" s="88" t="s">
        <v>63</v>
      </c>
      <c r="D112" s="102">
        <v>60</v>
      </c>
      <c r="E112" s="102" t="s">
        <v>43</v>
      </c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</row>
    <row r="113" spans="2:16" x14ac:dyDescent="0.25">
      <c r="B113" s="88" t="s">
        <v>25</v>
      </c>
      <c r="C113" s="88" t="s">
        <v>63</v>
      </c>
      <c r="D113" s="167">
        <f>'YILLIK KAPASİTE'!E10</f>
        <v>67.2</v>
      </c>
      <c r="E113" s="86" t="s">
        <v>30</v>
      </c>
      <c r="F113" s="86" t="s">
        <v>27</v>
      </c>
      <c r="G113" s="103">
        <v>0.6</v>
      </c>
      <c r="H113" s="102"/>
      <c r="I113" s="102"/>
      <c r="J113" s="102"/>
      <c r="K113" s="102"/>
      <c r="L113" s="102" t="s">
        <v>32</v>
      </c>
      <c r="M113" s="104">
        <f>'YILLIK KAPASİTE'!K10</f>
        <v>40.32</v>
      </c>
      <c r="N113" s="102" t="s">
        <v>30</v>
      </c>
      <c r="O113" s="102"/>
      <c r="P113" s="102"/>
    </row>
    <row r="114" spans="2:16" x14ac:dyDescent="0.25">
      <c r="B114" s="88" t="s">
        <v>107</v>
      </c>
      <c r="C114" s="88" t="s">
        <v>63</v>
      </c>
      <c r="D114" s="105">
        <f>MAKARA!AA26</f>
        <v>0.28000000000000003</v>
      </c>
      <c r="E114" s="86" t="s">
        <v>30</v>
      </c>
      <c r="F114" s="86"/>
      <c r="G114" s="86"/>
      <c r="H114" s="86"/>
      <c r="I114" s="86"/>
      <c r="J114" s="106"/>
      <c r="K114" s="102"/>
      <c r="L114" s="102"/>
      <c r="M114" s="85"/>
      <c r="N114" s="102"/>
      <c r="O114" s="102"/>
      <c r="P114" s="102"/>
    </row>
    <row r="115" spans="2:16" x14ac:dyDescent="0.25">
      <c r="B115" s="88" t="s">
        <v>69</v>
      </c>
      <c r="C115" s="88" t="s">
        <v>63</v>
      </c>
      <c r="D115" s="141">
        <v>2</v>
      </c>
      <c r="E115" s="142" t="s">
        <v>31</v>
      </c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</row>
    <row r="116" spans="2:16" x14ac:dyDescent="0.25">
      <c r="B116" s="88" t="s">
        <v>38</v>
      </c>
      <c r="C116" s="88" t="s">
        <v>63</v>
      </c>
      <c r="D116" s="143">
        <f>MAKARA!AA34</f>
        <v>144</v>
      </c>
      <c r="E116" s="142" t="s">
        <v>94</v>
      </c>
      <c r="F116" s="142"/>
      <c r="G116" s="142" t="s">
        <v>32</v>
      </c>
      <c r="H116" s="143">
        <f>SUM(MAKARA!AA35)</f>
        <v>288</v>
      </c>
      <c r="I116" s="273" t="s">
        <v>108</v>
      </c>
      <c r="J116" s="273"/>
      <c r="K116" s="144" t="s">
        <v>109</v>
      </c>
      <c r="L116" s="145">
        <f>SUM(MAKARA!AA36)</f>
        <v>144</v>
      </c>
      <c r="M116" s="273" t="s">
        <v>110</v>
      </c>
      <c r="N116" s="273"/>
      <c r="O116" s="142"/>
      <c r="P116" s="142"/>
    </row>
    <row r="117" spans="2:16" x14ac:dyDescent="0.25">
      <c r="B117" s="88" t="s">
        <v>40</v>
      </c>
      <c r="C117" s="88" t="s">
        <v>63</v>
      </c>
      <c r="D117" s="143">
        <f>SUM(MAKARA!AA37)</f>
        <v>288</v>
      </c>
      <c r="E117" s="142" t="s">
        <v>101</v>
      </c>
      <c r="F117" s="142"/>
      <c r="G117" s="142" t="s">
        <v>32</v>
      </c>
      <c r="H117" s="143">
        <f>SUM(MAKARA!AA38)</f>
        <v>576</v>
      </c>
      <c r="I117" s="273" t="s">
        <v>108</v>
      </c>
      <c r="J117" s="273"/>
      <c r="K117" s="144" t="s">
        <v>109</v>
      </c>
      <c r="L117" s="143">
        <f>SUM(MAKARA!AA39)</f>
        <v>288</v>
      </c>
      <c r="M117" s="273" t="s">
        <v>111</v>
      </c>
      <c r="N117" s="273"/>
      <c r="O117" s="142"/>
      <c r="P117" s="142"/>
    </row>
    <row r="118" spans="2:16" x14ac:dyDescent="0.25">
      <c r="B118" s="88" t="s">
        <v>37</v>
      </c>
      <c r="C118" s="88" t="s">
        <v>63</v>
      </c>
      <c r="D118" s="143">
        <f>SUM(MAKARA!AA40)</f>
        <v>86400</v>
      </c>
      <c r="E118" s="142" t="s">
        <v>104</v>
      </c>
      <c r="F118" s="142"/>
      <c r="G118" s="142" t="s">
        <v>32</v>
      </c>
      <c r="H118" s="143">
        <f>SUM(MAKARA!AA41)</f>
        <v>172800</v>
      </c>
      <c r="I118" s="273" t="s">
        <v>108</v>
      </c>
      <c r="J118" s="273"/>
      <c r="K118" s="144" t="s">
        <v>109</v>
      </c>
      <c r="L118" s="143">
        <f>SUM(MAKARA!AA42)</f>
        <v>86400</v>
      </c>
      <c r="M118" s="273" t="s">
        <v>112</v>
      </c>
      <c r="N118" s="273"/>
      <c r="O118" s="142"/>
      <c r="P118" s="142"/>
    </row>
    <row r="119" spans="2:16" x14ac:dyDescent="0.25"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</row>
    <row r="120" spans="2:16" x14ac:dyDescent="0.25"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</row>
  </sheetData>
  <sheetProtection sheet="1" objects="1" scenarios="1"/>
  <mergeCells count="14">
    <mergeCell ref="I116:J116"/>
    <mergeCell ref="M116:N116"/>
    <mergeCell ref="I117:J117"/>
    <mergeCell ref="I118:J118"/>
    <mergeCell ref="M117:N117"/>
    <mergeCell ref="M118:N118"/>
    <mergeCell ref="B74:G74"/>
    <mergeCell ref="B87:F87"/>
    <mergeCell ref="B98:G98"/>
    <mergeCell ref="B110:F110"/>
    <mergeCell ref="B4:P4"/>
    <mergeCell ref="B14:E14"/>
    <mergeCell ref="B26:E26"/>
    <mergeCell ref="B51:F51"/>
  </mergeCells>
  <pageMargins left="0.25" right="0.25" top="0.75" bottom="0.75" header="0.3" footer="0.3"/>
  <pageSetup paperSize="9" scale="67" orientation="portrait" r:id="rId1"/>
  <rowBreaks count="1" manualBreakCount="1">
    <brk id="6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YILLIK KAPASİTE</vt:lpstr>
      <vt:lpstr>DEMONTE KAPASİTE</vt:lpstr>
      <vt:lpstr>PALET</vt:lpstr>
      <vt:lpstr>KASA-SANDIK</vt:lpstr>
      <vt:lpstr>MAKARA</vt:lpstr>
      <vt:lpstr>ÇIKTIDA GÖZÜKECEK HESAPLAMA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2020-03-02T10:35:13Z</dcterms:modified>
</cp:coreProperties>
</file>